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63320229, 63320228-) Prostějov ON-opr.(ZTI a ÚT ubytovny ve VB)\ZD pro uchazeče\"/>
    </mc:Choice>
  </mc:AlternateContent>
  <bookViews>
    <workbookView xWindow="0" yWindow="0" windowWidth="28800" windowHeight="14100" firstSheet="7"/>
  </bookViews>
  <sheets>
    <sheet name="Rekapitulace zakázky" sheetId="1" r:id="rId1"/>
    <sheet name="01 - Stavební část" sheetId="2" r:id="rId2"/>
    <sheet name="02 - ZTI" sheetId="3" r:id="rId3"/>
    <sheet name="03 - ÚT" sheetId="4" r:id="rId4"/>
    <sheet name="04 - Elektroinstalace" sheetId="5" r:id="rId5"/>
    <sheet name="01 - Stavební část_01" sheetId="6" r:id="rId6"/>
    <sheet name="02 - ZTI_01" sheetId="7" r:id="rId7"/>
    <sheet name="03 - Elektroinstalace" sheetId="8" r:id="rId8"/>
    <sheet name="01 - Stavební část_02" sheetId="9" r:id="rId9"/>
    <sheet name="02 - ZTI_02" sheetId="10" r:id="rId10"/>
    <sheet name="03 - ÚT_01" sheetId="11" r:id="rId11"/>
    <sheet name="04 - Elektroinctalace" sheetId="12" r:id="rId12"/>
    <sheet name="VRN - Vedlejší rozpočtové..." sheetId="13" r:id="rId13"/>
    <sheet name="Pokyny pro vyplnění" sheetId="14" r:id="rId14"/>
  </sheets>
  <definedNames>
    <definedName name="_xlnm._FilterDatabase" localSheetId="1" hidden="1">'01 - Stavební část'!$C$107:$K$347</definedName>
    <definedName name="_xlnm._FilterDatabase" localSheetId="5" hidden="1">'01 - Stavební část_01'!$C$103:$K$257</definedName>
    <definedName name="_xlnm._FilterDatabase" localSheetId="8" hidden="1">'01 - Stavební část_02'!$C$98:$K$305</definedName>
    <definedName name="_xlnm._FilterDatabase" localSheetId="2" hidden="1">'02 - ZTI'!$C$101:$K$232</definedName>
    <definedName name="_xlnm._FilterDatabase" localSheetId="6" hidden="1">'02 - ZTI_01'!$C$99:$K$179</definedName>
    <definedName name="_xlnm._FilterDatabase" localSheetId="9" hidden="1">'02 - ZTI_02'!$C$93:$K$184</definedName>
    <definedName name="_xlnm._FilterDatabase" localSheetId="7" hidden="1">'03 - Elektroinstalace'!$C$99:$K$171</definedName>
    <definedName name="_xlnm._FilterDatabase" localSheetId="3" hidden="1">'03 - ÚT'!$C$99:$K$195</definedName>
    <definedName name="_xlnm._FilterDatabase" localSheetId="10" hidden="1">'03 - ÚT_01'!$C$94:$K$176</definedName>
    <definedName name="_xlnm._FilterDatabase" localSheetId="11" hidden="1">'04 - Elektroinctalace'!$C$93:$K$177</definedName>
    <definedName name="_xlnm._FilterDatabase" localSheetId="4" hidden="1">'04 - Elektroinstalace'!$C$99:$K$204</definedName>
    <definedName name="_xlnm._FilterDatabase" localSheetId="12" hidden="1">'VRN - Vedlejší rozpočtové...'!$C$86:$K$104</definedName>
    <definedName name="_xlnm.Print_Titles" localSheetId="1">'01 - Stavební část'!$107:$107</definedName>
    <definedName name="_xlnm.Print_Titles" localSheetId="5">'01 - Stavební část_01'!$103:$103</definedName>
    <definedName name="_xlnm.Print_Titles" localSheetId="8">'01 - Stavební část_02'!$98:$98</definedName>
    <definedName name="_xlnm.Print_Titles" localSheetId="2">'02 - ZTI'!$101:$101</definedName>
    <definedName name="_xlnm.Print_Titles" localSheetId="6">'02 - ZTI_01'!$99:$99</definedName>
    <definedName name="_xlnm.Print_Titles" localSheetId="9">'02 - ZTI_02'!$93:$93</definedName>
    <definedName name="_xlnm.Print_Titles" localSheetId="7">'03 - Elektroinstalace'!$99:$99</definedName>
    <definedName name="_xlnm.Print_Titles" localSheetId="3">'03 - ÚT'!$99:$99</definedName>
    <definedName name="_xlnm.Print_Titles" localSheetId="10">'03 - ÚT_01'!$94:$94</definedName>
    <definedName name="_xlnm.Print_Titles" localSheetId="11">'04 - Elektroinctalace'!$93:$93</definedName>
    <definedName name="_xlnm.Print_Titles" localSheetId="4">'04 - Elektroinstalace'!$99:$99</definedName>
    <definedName name="_xlnm.Print_Titles" localSheetId="0">'Rekapitulace zakázky'!$52:$52</definedName>
    <definedName name="_xlnm.Print_Titles" localSheetId="12">'VRN - Vedlejší rozpočtové...'!$86:$86</definedName>
    <definedName name="_xlnm.Print_Area" localSheetId="1">'01 - Stavební část'!$C$4:$J$43,'01 - Stavební část'!$C$49:$J$85,'01 - Stavební část'!$C$91:$K$347</definedName>
    <definedName name="_xlnm.Print_Area" localSheetId="5">'01 - Stavební část_01'!$C$4:$J$43,'01 - Stavební část_01'!$C$49:$J$81,'01 - Stavební část_01'!$C$87:$K$257</definedName>
    <definedName name="_xlnm.Print_Area" localSheetId="8">'01 - Stavební část_02'!$C$4:$J$41,'01 - Stavební část_02'!$C$47:$J$78,'01 - Stavební část_02'!$C$84:$K$305</definedName>
    <definedName name="_xlnm.Print_Area" localSheetId="2">'02 - ZTI'!$C$4:$J$43,'02 - ZTI'!$C$49:$J$79,'02 - ZTI'!$C$85:$K$232</definedName>
    <definedName name="_xlnm.Print_Area" localSheetId="6">'02 - ZTI_01'!$C$4:$J$43,'02 - ZTI_01'!$C$49:$J$77,'02 - ZTI_01'!$C$83:$K$179</definedName>
    <definedName name="_xlnm.Print_Area" localSheetId="9">'02 - ZTI_02'!$C$4:$J$41,'02 - ZTI_02'!$C$47:$J$73,'02 - ZTI_02'!$C$79:$K$184</definedName>
    <definedName name="_xlnm.Print_Area" localSheetId="7">'03 - Elektroinstalace'!$C$4:$J$43,'03 - Elektroinstalace'!$C$49:$J$77,'03 - Elektroinstalace'!$C$83:$K$171</definedName>
    <definedName name="_xlnm.Print_Area" localSheetId="3">'03 - ÚT'!$C$4:$J$43,'03 - ÚT'!$C$49:$J$77,'03 - ÚT'!$C$83:$K$195</definedName>
    <definedName name="_xlnm.Print_Area" localSheetId="10">'03 - ÚT_01'!$C$4:$J$41,'03 - ÚT_01'!$C$47:$J$74,'03 - ÚT_01'!$C$80:$K$176</definedName>
    <definedName name="_xlnm.Print_Area" localSheetId="11">'04 - Elektroinctalace'!$C$4:$J$41,'04 - Elektroinctalace'!$C$47:$J$73,'04 - Elektroinctalace'!$C$79:$K$177</definedName>
    <definedName name="_xlnm.Print_Area" localSheetId="4">'04 - Elektroinstalace'!$C$4:$J$43,'04 - Elektroinstalace'!$C$49:$J$77,'04 - Elektroinstalace'!$C$83:$K$204</definedName>
    <definedName name="_xlnm.Print_Area" localSheetId="0">'Rekapitulace zakázky'!$D$4:$AO$36,'Rekapitulace zakázky'!$C$42:$AQ$71</definedName>
    <definedName name="_xlnm.Print_Area" localSheetId="12">'VRN - Vedlejší rozpočtové...'!$C$4:$J$39,'VRN - Vedlejší rozpočtové...'!$C$45:$J$68,'VRN - Vedlejší rozpočtové...'!$C$74:$K$104</definedName>
  </definedNames>
  <calcPr calcId="162913"/>
</workbook>
</file>

<file path=xl/calcChain.xml><?xml version="1.0" encoding="utf-8"?>
<calcChain xmlns="http://schemas.openxmlformats.org/spreadsheetml/2006/main">
  <c r="J37" i="13" l="1"/>
  <c r="J36" i="13"/>
  <c r="AY70" i="1"/>
  <c r="J35" i="13"/>
  <c r="AX70" i="1"/>
  <c r="BI104" i="13"/>
  <c r="BH104" i="13"/>
  <c r="BG104" i="13"/>
  <c r="BF104" i="13"/>
  <c r="T104" i="13"/>
  <c r="T103" i="13"/>
  <c r="R104" i="13"/>
  <c r="R103" i="13"/>
  <c r="P104" i="13"/>
  <c r="P103" i="13"/>
  <c r="BI102" i="13"/>
  <c r="BH102" i="13"/>
  <c r="BG102" i="13"/>
  <c r="BF102" i="13"/>
  <c r="T102" i="13"/>
  <c r="T101" i="13"/>
  <c r="R102" i="13"/>
  <c r="R101" i="13"/>
  <c r="P102" i="13"/>
  <c r="P101" i="13"/>
  <c r="BI100" i="13"/>
  <c r="BH100" i="13"/>
  <c r="BG100" i="13"/>
  <c r="BF100" i="13"/>
  <c r="T100" i="13"/>
  <c r="T99" i="13"/>
  <c r="R100" i="13"/>
  <c r="R99" i="13"/>
  <c r="P100" i="13"/>
  <c r="P99" i="13"/>
  <c r="BI98" i="13"/>
  <c r="BH98" i="13"/>
  <c r="BG98" i="13"/>
  <c r="BF98" i="13"/>
  <c r="T98" i="13"/>
  <c r="R98" i="13"/>
  <c r="P98" i="13"/>
  <c r="BI97" i="13"/>
  <c r="BH97" i="13"/>
  <c r="BG97" i="13"/>
  <c r="BF97" i="13"/>
  <c r="T97" i="13"/>
  <c r="R97" i="13"/>
  <c r="P97" i="13"/>
  <c r="BI95" i="13"/>
  <c r="BH95" i="13"/>
  <c r="BG95" i="13"/>
  <c r="BF95" i="13"/>
  <c r="T95" i="13"/>
  <c r="T94" i="13"/>
  <c r="R95" i="13"/>
  <c r="R94" i="13"/>
  <c r="P95" i="13"/>
  <c r="P94" i="13"/>
  <c r="BI93" i="13"/>
  <c r="BH93" i="13"/>
  <c r="BG93" i="13"/>
  <c r="BF93" i="13"/>
  <c r="T93" i="13"/>
  <c r="T92" i="13"/>
  <c r="R93" i="13"/>
  <c r="R92" i="13"/>
  <c r="P93" i="13"/>
  <c r="P92" i="13"/>
  <c r="BI91" i="13"/>
  <c r="BH91" i="13"/>
  <c r="BG91" i="13"/>
  <c r="BF91" i="13"/>
  <c r="T91" i="13"/>
  <c r="R91" i="13"/>
  <c r="P91" i="13"/>
  <c r="BI90" i="13"/>
  <c r="BH90" i="13"/>
  <c r="BG90" i="13"/>
  <c r="BF90" i="13"/>
  <c r="T90" i="13"/>
  <c r="R90" i="13"/>
  <c r="P90" i="13"/>
  <c r="F81" i="13"/>
  <c r="E79" i="13"/>
  <c r="F52" i="13"/>
  <c r="E50" i="13"/>
  <c r="J24" i="13"/>
  <c r="E24" i="13"/>
  <c r="J84" i="13" s="1"/>
  <c r="J23" i="13"/>
  <c r="J21" i="13"/>
  <c r="E21" i="13"/>
  <c r="J83" i="13" s="1"/>
  <c r="J20" i="13"/>
  <c r="J18" i="13"/>
  <c r="E18" i="13"/>
  <c r="F84" i="13" s="1"/>
  <c r="J17" i="13"/>
  <c r="J15" i="13"/>
  <c r="E15" i="13"/>
  <c r="F83" i="13" s="1"/>
  <c r="J14" i="13"/>
  <c r="J12" i="13"/>
  <c r="J81" i="13" s="1"/>
  <c r="E7" i="13"/>
  <c r="E77" i="13"/>
  <c r="J39" i="12"/>
  <c r="J38" i="12"/>
  <c r="AY69" i="1" s="1"/>
  <c r="J37" i="12"/>
  <c r="AX69" i="1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BI121" i="12"/>
  <c r="BH121" i="12"/>
  <c r="BG121" i="12"/>
  <c r="BF121" i="12"/>
  <c r="T121" i="12"/>
  <c r="R121" i="12"/>
  <c r="P121" i="12"/>
  <c r="BI120" i="12"/>
  <c r="BH120" i="12"/>
  <c r="BG120" i="12"/>
  <c r="BF120" i="12"/>
  <c r="T120" i="12"/>
  <c r="R120" i="12"/>
  <c r="P120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0" i="12"/>
  <c r="BH110" i="12"/>
  <c r="BG110" i="12"/>
  <c r="BF110" i="12"/>
  <c r="T110" i="12"/>
  <c r="R110" i="12"/>
  <c r="P110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4" i="12"/>
  <c r="BH104" i="12"/>
  <c r="BG104" i="12"/>
  <c r="BF104" i="12"/>
  <c r="T104" i="12"/>
  <c r="R104" i="12"/>
  <c r="P104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BI97" i="12"/>
  <c r="BH97" i="12"/>
  <c r="BG97" i="12"/>
  <c r="BF97" i="12"/>
  <c r="T97" i="12"/>
  <c r="R97" i="12"/>
  <c r="P97" i="12"/>
  <c r="F88" i="12"/>
  <c r="E86" i="12"/>
  <c r="F56" i="12"/>
  <c r="E54" i="12"/>
  <c r="J26" i="12"/>
  <c r="E26" i="12"/>
  <c r="J91" i="12" s="1"/>
  <c r="J25" i="12"/>
  <c r="J23" i="12"/>
  <c r="E23" i="12"/>
  <c r="J58" i="12" s="1"/>
  <c r="J22" i="12"/>
  <c r="J20" i="12"/>
  <c r="E20" i="12"/>
  <c r="F91" i="12" s="1"/>
  <c r="J19" i="12"/>
  <c r="J17" i="12"/>
  <c r="E17" i="12"/>
  <c r="F90" i="12" s="1"/>
  <c r="J16" i="12"/>
  <c r="J14" i="12"/>
  <c r="J88" i="12" s="1"/>
  <c r="E7" i="12"/>
  <c r="E82" i="12"/>
  <c r="J39" i="11"/>
  <c r="J38" i="11"/>
  <c r="AY68" i="1" s="1"/>
  <c r="J37" i="11"/>
  <c r="AX68" i="1" s="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6" i="11"/>
  <c r="BH106" i="11"/>
  <c r="BG106" i="11"/>
  <c r="BF106" i="11"/>
  <c r="T106" i="11"/>
  <c r="R106" i="11"/>
  <c r="P106" i="11"/>
  <c r="BI103" i="11"/>
  <c r="BH103" i="11"/>
  <c r="BG103" i="11"/>
  <c r="BF103" i="11"/>
  <c r="T103" i="11"/>
  <c r="R103" i="11"/>
  <c r="P103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F89" i="11"/>
  <c r="E87" i="11"/>
  <c r="F56" i="11"/>
  <c r="E54" i="11"/>
  <c r="J26" i="11"/>
  <c r="E26" i="11"/>
  <c r="J92" i="11" s="1"/>
  <c r="J25" i="11"/>
  <c r="J23" i="11"/>
  <c r="E23" i="11"/>
  <c r="J58" i="11" s="1"/>
  <c r="J22" i="11"/>
  <c r="J20" i="11"/>
  <c r="E20" i="11"/>
  <c r="F59" i="11" s="1"/>
  <c r="J19" i="11"/>
  <c r="J17" i="11"/>
  <c r="E17" i="11"/>
  <c r="F91" i="11" s="1"/>
  <c r="J16" i="11"/>
  <c r="J14" i="11"/>
  <c r="J89" i="11"/>
  <c r="E7" i="11"/>
  <c r="E83" i="11"/>
  <c r="J39" i="10"/>
  <c r="J38" i="10"/>
  <c r="AY67" i="1" s="1"/>
  <c r="J37" i="10"/>
  <c r="AX67" i="1" s="1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BI120" i="10"/>
  <c r="BH120" i="10"/>
  <c r="BG120" i="10"/>
  <c r="BF120" i="10"/>
  <c r="T120" i="10"/>
  <c r="R120" i="10"/>
  <c r="P120" i="10"/>
  <c r="BI119" i="10"/>
  <c r="BH119" i="10"/>
  <c r="BG119" i="10"/>
  <c r="BF119" i="10"/>
  <c r="T119" i="10"/>
  <c r="R119" i="10"/>
  <c r="P119" i="10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4" i="10"/>
  <c r="BH114" i="10"/>
  <c r="BG114" i="10"/>
  <c r="BF114" i="10"/>
  <c r="T114" i="10"/>
  <c r="R114" i="10"/>
  <c r="P114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R103" i="10"/>
  <c r="P103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F88" i="10"/>
  <c r="E86" i="10"/>
  <c r="F56" i="10"/>
  <c r="E54" i="10"/>
  <c r="J26" i="10"/>
  <c r="E26" i="10"/>
  <c r="J91" i="10" s="1"/>
  <c r="J25" i="10"/>
  <c r="J23" i="10"/>
  <c r="E23" i="10"/>
  <c r="J90" i="10" s="1"/>
  <c r="J22" i="10"/>
  <c r="J20" i="10"/>
  <c r="E20" i="10"/>
  <c r="F91" i="10" s="1"/>
  <c r="J19" i="10"/>
  <c r="J17" i="10"/>
  <c r="E17" i="10"/>
  <c r="F90" i="10" s="1"/>
  <c r="J16" i="10"/>
  <c r="J14" i="10"/>
  <c r="J88" i="10"/>
  <c r="E7" i="10"/>
  <c r="E82" i="10"/>
  <c r="J39" i="9"/>
  <c r="J38" i="9"/>
  <c r="AY66" i="1" s="1"/>
  <c r="J37" i="9"/>
  <c r="AX66" i="1" s="1"/>
  <c r="BI303" i="9"/>
  <c r="BH303" i="9"/>
  <c r="BG303" i="9"/>
  <c r="BF303" i="9"/>
  <c r="T303" i="9"/>
  <c r="R303" i="9"/>
  <c r="P303" i="9"/>
  <c r="BI299" i="9"/>
  <c r="BH299" i="9"/>
  <c r="BG299" i="9"/>
  <c r="BF299" i="9"/>
  <c r="T299" i="9"/>
  <c r="R299" i="9"/>
  <c r="P299" i="9"/>
  <c r="BI296" i="9"/>
  <c r="BH296" i="9"/>
  <c r="BG296" i="9"/>
  <c r="BF296" i="9"/>
  <c r="T296" i="9"/>
  <c r="R296" i="9"/>
  <c r="P296" i="9"/>
  <c r="BI289" i="9"/>
  <c r="BH289" i="9"/>
  <c r="BG289" i="9"/>
  <c r="BF289" i="9"/>
  <c r="T289" i="9"/>
  <c r="R289" i="9"/>
  <c r="P289" i="9"/>
  <c r="BI286" i="9"/>
  <c r="BH286" i="9"/>
  <c r="BG286" i="9"/>
  <c r="BF286" i="9"/>
  <c r="T286" i="9"/>
  <c r="R286" i="9"/>
  <c r="P286" i="9"/>
  <c r="BI276" i="9"/>
  <c r="BH276" i="9"/>
  <c r="BG276" i="9"/>
  <c r="BF276" i="9"/>
  <c r="T276" i="9"/>
  <c r="R276" i="9"/>
  <c r="P276" i="9"/>
  <c r="BI271" i="9"/>
  <c r="BH271" i="9"/>
  <c r="BG271" i="9"/>
  <c r="BF271" i="9"/>
  <c r="T271" i="9"/>
  <c r="T270" i="9" s="1"/>
  <c r="R271" i="9"/>
  <c r="R270" i="9" s="1"/>
  <c r="P271" i="9"/>
  <c r="P270" i="9" s="1"/>
  <c r="BI269" i="9"/>
  <c r="BH269" i="9"/>
  <c r="BG269" i="9"/>
  <c r="BF269" i="9"/>
  <c r="T269" i="9"/>
  <c r="R269" i="9"/>
  <c r="P269" i="9"/>
  <c r="BI268" i="9"/>
  <c r="BH268" i="9"/>
  <c r="BG268" i="9"/>
  <c r="BF268" i="9"/>
  <c r="T268" i="9"/>
  <c r="R268" i="9"/>
  <c r="P268" i="9"/>
  <c r="BI267" i="9"/>
  <c r="BH267" i="9"/>
  <c r="BG267" i="9"/>
  <c r="BF267" i="9"/>
  <c r="T267" i="9"/>
  <c r="R267" i="9"/>
  <c r="P267" i="9"/>
  <c r="BI264" i="9"/>
  <c r="BH264" i="9"/>
  <c r="BG264" i="9"/>
  <c r="BF264" i="9"/>
  <c r="T264" i="9"/>
  <c r="R264" i="9"/>
  <c r="P264" i="9"/>
  <c r="BI261" i="9"/>
  <c r="BH261" i="9"/>
  <c r="BG261" i="9"/>
  <c r="BF261" i="9"/>
  <c r="T261" i="9"/>
  <c r="R261" i="9"/>
  <c r="P261" i="9"/>
  <c r="BI255" i="9"/>
  <c r="BH255" i="9"/>
  <c r="BG255" i="9"/>
  <c r="BF255" i="9"/>
  <c r="T255" i="9"/>
  <c r="R255" i="9"/>
  <c r="P255" i="9"/>
  <c r="BI252" i="9"/>
  <c r="BH252" i="9"/>
  <c r="BG252" i="9"/>
  <c r="BF252" i="9"/>
  <c r="T252" i="9"/>
  <c r="R252" i="9"/>
  <c r="P252" i="9"/>
  <c r="BI249" i="9"/>
  <c r="BH249" i="9"/>
  <c r="BG249" i="9"/>
  <c r="BF249" i="9"/>
  <c r="T249" i="9"/>
  <c r="R249" i="9"/>
  <c r="P249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37" i="9"/>
  <c r="BH237" i="9"/>
  <c r="BG237" i="9"/>
  <c r="BF237" i="9"/>
  <c r="T237" i="9"/>
  <c r="R237" i="9"/>
  <c r="P237" i="9"/>
  <c r="BI233" i="9"/>
  <c r="BH233" i="9"/>
  <c r="BG233" i="9"/>
  <c r="BF233" i="9"/>
  <c r="T233" i="9"/>
  <c r="R233" i="9"/>
  <c r="P233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5" i="9"/>
  <c r="BH225" i="9"/>
  <c r="BG225" i="9"/>
  <c r="BF225" i="9"/>
  <c r="T225" i="9"/>
  <c r="R225" i="9"/>
  <c r="P225" i="9"/>
  <c r="BI222" i="9"/>
  <c r="BH222" i="9"/>
  <c r="BG222" i="9"/>
  <c r="BF222" i="9"/>
  <c r="T222" i="9"/>
  <c r="R222" i="9"/>
  <c r="P222" i="9"/>
  <c r="BI216" i="9"/>
  <c r="BH216" i="9"/>
  <c r="BG216" i="9"/>
  <c r="BF216" i="9"/>
  <c r="T216" i="9"/>
  <c r="R216" i="9"/>
  <c r="P216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5" i="9"/>
  <c r="BH155" i="9"/>
  <c r="BG155" i="9"/>
  <c r="BF155" i="9"/>
  <c r="T155" i="9"/>
  <c r="R155" i="9"/>
  <c r="P155" i="9"/>
  <c r="BI152" i="9"/>
  <c r="BH152" i="9"/>
  <c r="BG152" i="9"/>
  <c r="BF152" i="9"/>
  <c r="T152" i="9"/>
  <c r="R152" i="9"/>
  <c r="P152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3" i="9"/>
  <c r="BH123" i="9"/>
  <c r="BG123" i="9"/>
  <c r="BF123" i="9"/>
  <c r="T123" i="9"/>
  <c r="R123" i="9"/>
  <c r="P123" i="9"/>
  <c r="BI120" i="9"/>
  <c r="BH120" i="9"/>
  <c r="BG120" i="9"/>
  <c r="BF120" i="9"/>
  <c r="T120" i="9"/>
  <c r="R120" i="9"/>
  <c r="P120" i="9"/>
  <c r="BI117" i="9"/>
  <c r="BH117" i="9"/>
  <c r="BG117" i="9"/>
  <c r="BF117" i="9"/>
  <c r="T117" i="9"/>
  <c r="R117" i="9"/>
  <c r="P117" i="9"/>
  <c r="BI114" i="9"/>
  <c r="BH114" i="9"/>
  <c r="BG114" i="9"/>
  <c r="BF114" i="9"/>
  <c r="T114" i="9"/>
  <c r="R114" i="9"/>
  <c r="P114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BI105" i="9"/>
  <c r="BH105" i="9"/>
  <c r="BG105" i="9"/>
  <c r="BF105" i="9"/>
  <c r="T105" i="9"/>
  <c r="R105" i="9"/>
  <c r="P105" i="9"/>
  <c r="BI102" i="9"/>
  <c r="BH102" i="9"/>
  <c r="BG102" i="9"/>
  <c r="BF102" i="9"/>
  <c r="T102" i="9"/>
  <c r="R102" i="9"/>
  <c r="P102" i="9"/>
  <c r="F93" i="9"/>
  <c r="E91" i="9"/>
  <c r="F56" i="9"/>
  <c r="E54" i="9"/>
  <c r="J26" i="9"/>
  <c r="E26" i="9"/>
  <c r="J96" i="9"/>
  <c r="J25" i="9"/>
  <c r="J23" i="9"/>
  <c r="E23" i="9"/>
  <c r="J95" i="9"/>
  <c r="J22" i="9"/>
  <c r="J20" i="9"/>
  <c r="E20" i="9"/>
  <c r="F59" i="9"/>
  <c r="J19" i="9"/>
  <c r="J17" i="9"/>
  <c r="E17" i="9"/>
  <c r="F95" i="9"/>
  <c r="J16" i="9"/>
  <c r="J14" i="9"/>
  <c r="J56" i="9"/>
  <c r="E7" i="9"/>
  <c r="E87" i="9" s="1"/>
  <c r="J41" i="8"/>
  <c r="J40" i="8"/>
  <c r="AY64" i="1"/>
  <c r="J39" i="8"/>
  <c r="AX64" i="1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F94" i="8"/>
  <c r="E92" i="8"/>
  <c r="F60" i="8"/>
  <c r="E58" i="8"/>
  <c r="J28" i="8"/>
  <c r="E28" i="8"/>
  <c r="J63" i="8"/>
  <c r="J27" i="8"/>
  <c r="J25" i="8"/>
  <c r="E25" i="8"/>
  <c r="J96" i="8"/>
  <c r="J24" i="8"/>
  <c r="J22" i="8"/>
  <c r="E22" i="8"/>
  <c r="F97" i="8"/>
  <c r="J21" i="8"/>
  <c r="J19" i="8"/>
  <c r="E19" i="8"/>
  <c r="F62" i="8"/>
  <c r="J18" i="8"/>
  <c r="J16" i="8"/>
  <c r="J94" i="8"/>
  <c r="E7" i="8"/>
  <c r="E86" i="8" s="1"/>
  <c r="J41" i="7"/>
  <c r="J40" i="7"/>
  <c r="AY63" i="1"/>
  <c r="J39" i="7"/>
  <c r="AX63" i="1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2" i="7"/>
  <c r="BH112" i="7"/>
  <c r="BG112" i="7"/>
  <c r="BF112" i="7"/>
  <c r="T112" i="7"/>
  <c r="R112" i="7"/>
  <c r="P112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F94" i="7"/>
  <c r="E92" i="7"/>
  <c r="F60" i="7"/>
  <c r="E58" i="7"/>
  <c r="J28" i="7"/>
  <c r="E28" i="7"/>
  <c r="J97" i="7" s="1"/>
  <c r="J27" i="7"/>
  <c r="J25" i="7"/>
  <c r="E25" i="7"/>
  <c r="J62" i="7" s="1"/>
  <c r="J24" i="7"/>
  <c r="J22" i="7"/>
  <c r="E22" i="7"/>
  <c r="F63" i="7" s="1"/>
  <c r="J21" i="7"/>
  <c r="J19" i="7"/>
  <c r="E19" i="7"/>
  <c r="F96" i="7" s="1"/>
  <c r="J18" i="7"/>
  <c r="J16" i="7"/>
  <c r="J94" i="7"/>
  <c r="E7" i="7"/>
  <c r="E52" i="7"/>
  <c r="J41" i="6"/>
  <c r="J40" i="6"/>
  <c r="AY62" i="1" s="1"/>
  <c r="J39" i="6"/>
  <c r="AX62" i="1" s="1"/>
  <c r="BI254" i="6"/>
  <c r="BH254" i="6"/>
  <c r="BG254" i="6"/>
  <c r="BF254" i="6"/>
  <c r="T254" i="6"/>
  <c r="T253" i="6" s="1"/>
  <c r="T252" i="6" s="1"/>
  <c r="R254" i="6"/>
  <c r="R253" i="6"/>
  <c r="R252" i="6" s="1"/>
  <c r="P254" i="6"/>
  <c r="P253" i="6" s="1"/>
  <c r="P252" i="6" s="1"/>
  <c r="BI249" i="6"/>
  <c r="BH249" i="6"/>
  <c r="BG249" i="6"/>
  <c r="BF249" i="6"/>
  <c r="T249" i="6"/>
  <c r="R249" i="6"/>
  <c r="P249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4" i="6"/>
  <c r="BH234" i="6"/>
  <c r="BG234" i="6"/>
  <c r="BF234" i="6"/>
  <c r="T234" i="6"/>
  <c r="R234" i="6"/>
  <c r="P234" i="6"/>
  <c r="BI231" i="6"/>
  <c r="BH231" i="6"/>
  <c r="BG231" i="6"/>
  <c r="BF231" i="6"/>
  <c r="T231" i="6"/>
  <c r="R231" i="6"/>
  <c r="P231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1" i="6"/>
  <c r="BH211" i="6"/>
  <c r="BG211" i="6"/>
  <c r="BF211" i="6"/>
  <c r="T211" i="6"/>
  <c r="R211" i="6"/>
  <c r="P211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3" i="6"/>
  <c r="BH113" i="6"/>
  <c r="BG113" i="6"/>
  <c r="BF113" i="6"/>
  <c r="T113" i="6"/>
  <c r="R113" i="6"/>
  <c r="P113" i="6"/>
  <c r="BI107" i="6"/>
  <c r="BH107" i="6"/>
  <c r="BG107" i="6"/>
  <c r="BF107" i="6"/>
  <c r="T107" i="6"/>
  <c r="R107" i="6"/>
  <c r="P107" i="6"/>
  <c r="F98" i="6"/>
  <c r="E96" i="6"/>
  <c r="F60" i="6"/>
  <c r="E58" i="6"/>
  <c r="J28" i="6"/>
  <c r="E28" i="6"/>
  <c r="J101" i="6" s="1"/>
  <c r="J27" i="6"/>
  <c r="J25" i="6"/>
  <c r="E25" i="6"/>
  <c r="J62" i="6" s="1"/>
  <c r="J24" i="6"/>
  <c r="J22" i="6"/>
  <c r="E22" i="6"/>
  <c r="F63" i="6" s="1"/>
  <c r="J21" i="6"/>
  <c r="J19" i="6"/>
  <c r="E19" i="6"/>
  <c r="F100" i="6" s="1"/>
  <c r="J18" i="6"/>
  <c r="J16" i="6"/>
  <c r="J60" i="6"/>
  <c r="E7" i="6"/>
  <c r="E90" i="6"/>
  <c r="J41" i="5"/>
  <c r="J40" i="5"/>
  <c r="AY60" i="1" s="1"/>
  <c r="J39" i="5"/>
  <c r="AX60" i="1" s="1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F94" i="5"/>
  <c r="E92" i="5"/>
  <c r="F60" i="5"/>
  <c r="E58" i="5"/>
  <c r="J28" i="5"/>
  <c r="E28" i="5"/>
  <c r="J97" i="5"/>
  <c r="J27" i="5"/>
  <c r="J25" i="5"/>
  <c r="E25" i="5"/>
  <c r="J96" i="5"/>
  <c r="J24" i="5"/>
  <c r="J22" i="5"/>
  <c r="E22" i="5"/>
  <c r="F97" i="5"/>
  <c r="J21" i="5"/>
  <c r="J19" i="5"/>
  <c r="E19" i="5"/>
  <c r="F96" i="5"/>
  <c r="J18" i="5"/>
  <c r="J16" i="5"/>
  <c r="J60" i="5" s="1"/>
  <c r="E7" i="5"/>
  <c r="E86" i="5" s="1"/>
  <c r="J41" i="4"/>
  <c r="J40" i="4"/>
  <c r="AY59" i="1"/>
  <c r="J39" i="4"/>
  <c r="AX59" i="1" s="1"/>
  <c r="BI195" i="4"/>
  <c r="BH195" i="4"/>
  <c r="BG195" i="4"/>
  <c r="BF195" i="4"/>
  <c r="T195" i="4"/>
  <c r="T194" i="4"/>
  <c r="R195" i="4"/>
  <c r="R194" i="4" s="1"/>
  <c r="P195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F94" i="4"/>
  <c r="E92" i="4"/>
  <c r="F60" i="4"/>
  <c r="E58" i="4"/>
  <c r="J28" i="4"/>
  <c r="E28" i="4"/>
  <c r="J97" i="4"/>
  <c r="J27" i="4"/>
  <c r="J25" i="4"/>
  <c r="E25" i="4"/>
  <c r="J96" i="4"/>
  <c r="J24" i="4"/>
  <c r="J22" i="4"/>
  <c r="E22" i="4"/>
  <c r="F63" i="4"/>
  <c r="J21" i="4"/>
  <c r="J19" i="4"/>
  <c r="E19" i="4"/>
  <c r="F96" i="4"/>
  <c r="J18" i="4"/>
  <c r="J16" i="4"/>
  <c r="J60" i="4" s="1"/>
  <c r="E7" i="4"/>
  <c r="E86" i="4" s="1"/>
  <c r="J41" i="3"/>
  <c r="J40" i="3"/>
  <c r="AY58" i="1"/>
  <c r="J39" i="3"/>
  <c r="AX58" i="1"/>
  <c r="BI232" i="3"/>
  <c r="BH232" i="3"/>
  <c r="BG232" i="3"/>
  <c r="BF232" i="3"/>
  <c r="T232" i="3"/>
  <c r="T231" i="3"/>
  <c r="R232" i="3"/>
  <c r="R231" i="3"/>
  <c r="P232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F96" i="3"/>
  <c r="E94" i="3"/>
  <c r="F60" i="3"/>
  <c r="E58" i="3"/>
  <c r="J28" i="3"/>
  <c r="E28" i="3"/>
  <c r="J99" i="3" s="1"/>
  <c r="J27" i="3"/>
  <c r="J25" i="3"/>
  <c r="E25" i="3"/>
  <c r="J98" i="3" s="1"/>
  <c r="J24" i="3"/>
  <c r="J22" i="3"/>
  <c r="E22" i="3"/>
  <c r="F99" i="3" s="1"/>
  <c r="J21" i="3"/>
  <c r="J19" i="3"/>
  <c r="E19" i="3"/>
  <c r="F62" i="3" s="1"/>
  <c r="J18" i="3"/>
  <c r="J16" i="3"/>
  <c r="J60" i="3" s="1"/>
  <c r="E7" i="3"/>
  <c r="E88" i="3"/>
  <c r="J41" i="2"/>
  <c r="J40" i="2"/>
  <c r="AY57" i="1" s="1"/>
  <c r="J39" i="2"/>
  <c r="AX57" i="1" s="1"/>
  <c r="BI344" i="2"/>
  <c r="BH344" i="2"/>
  <c r="BG344" i="2"/>
  <c r="BF344" i="2"/>
  <c r="T344" i="2"/>
  <c r="T343" i="2" s="1"/>
  <c r="T342" i="2" s="1"/>
  <c r="R344" i="2"/>
  <c r="R343" i="2"/>
  <c r="R342" i="2" s="1"/>
  <c r="P344" i="2"/>
  <c r="P343" i="2" s="1"/>
  <c r="P342" i="2" s="1"/>
  <c r="BI339" i="2"/>
  <c r="BH339" i="2"/>
  <c r="BG339" i="2"/>
  <c r="BF339" i="2"/>
  <c r="T339" i="2"/>
  <c r="R339" i="2"/>
  <c r="P33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T297" i="2"/>
  <c r="R298" i="2"/>
  <c r="R297" i="2"/>
  <c r="P298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F102" i="2"/>
  <c r="E100" i="2"/>
  <c r="F60" i="2"/>
  <c r="E58" i="2"/>
  <c r="J28" i="2"/>
  <c r="E28" i="2"/>
  <c r="J63" i="2" s="1"/>
  <c r="J27" i="2"/>
  <c r="J25" i="2"/>
  <c r="E25" i="2"/>
  <c r="J104" i="2" s="1"/>
  <c r="J24" i="2"/>
  <c r="J22" i="2"/>
  <c r="E22" i="2"/>
  <c r="F105" i="2" s="1"/>
  <c r="J21" i="2"/>
  <c r="J19" i="2"/>
  <c r="E19" i="2"/>
  <c r="F62" i="2" s="1"/>
  <c r="J18" i="2"/>
  <c r="J16" i="2"/>
  <c r="J102" i="2" s="1"/>
  <c r="E7" i="2"/>
  <c r="E52" i="2"/>
  <c r="L50" i="1"/>
  <c r="AM50" i="1"/>
  <c r="AM49" i="1"/>
  <c r="L49" i="1"/>
  <c r="AM47" i="1"/>
  <c r="L47" i="1"/>
  <c r="L45" i="1"/>
  <c r="L44" i="1"/>
  <c r="BK177" i="12"/>
  <c r="BK176" i="12"/>
  <c r="J176" i="12"/>
  <c r="BK174" i="12"/>
  <c r="J174" i="12"/>
  <c r="BK173" i="12"/>
  <c r="J173" i="12"/>
  <c r="BK172" i="12"/>
  <c r="J172" i="12"/>
  <c r="BK171" i="12"/>
  <c r="J171" i="12"/>
  <c r="BK170" i="12"/>
  <c r="J170" i="12"/>
  <c r="BK169" i="12"/>
  <c r="J169" i="12"/>
  <c r="BK168" i="12"/>
  <c r="J168" i="12"/>
  <c r="BK167" i="12"/>
  <c r="J167" i="12"/>
  <c r="BK166" i="12"/>
  <c r="J166" i="12"/>
  <c r="BK165" i="12"/>
  <c r="J165" i="12"/>
  <c r="BK164" i="12"/>
  <c r="J164" i="12"/>
  <c r="BK163" i="12"/>
  <c r="J163" i="12"/>
  <c r="BK162" i="12"/>
  <c r="J162" i="12"/>
  <c r="BK161" i="12"/>
  <c r="J161" i="12"/>
  <c r="BK159" i="12"/>
  <c r="J159" i="12"/>
  <c r="BK158" i="12"/>
  <c r="BK157" i="12"/>
  <c r="BK156" i="12"/>
  <c r="J156" i="12"/>
  <c r="BK155" i="12"/>
  <c r="J155" i="12"/>
  <c r="BK153" i="12"/>
  <c r="J153" i="12"/>
  <c r="BK152" i="12"/>
  <c r="J152" i="12"/>
  <c r="BK151" i="12"/>
  <c r="J151" i="12"/>
  <c r="BK150" i="12"/>
  <c r="J150" i="12"/>
  <c r="J147" i="12"/>
  <c r="J146" i="12"/>
  <c r="J144" i="12"/>
  <c r="BK141" i="12"/>
  <c r="J140" i="12"/>
  <c r="BK139" i="12"/>
  <c r="J138" i="12"/>
  <c r="J137" i="12"/>
  <c r="J135" i="12"/>
  <c r="J134" i="12"/>
  <c r="BK132" i="12"/>
  <c r="BK130" i="12"/>
  <c r="J126" i="12"/>
  <c r="J124" i="12"/>
  <c r="BK121" i="12"/>
  <c r="J120" i="12"/>
  <c r="J119" i="12"/>
  <c r="BK118" i="12"/>
  <c r="J113" i="12"/>
  <c r="J112" i="12"/>
  <c r="J110" i="12"/>
  <c r="J107" i="12"/>
  <c r="J106" i="12"/>
  <c r="BK105" i="12"/>
  <c r="BK102" i="12"/>
  <c r="J101" i="12"/>
  <c r="J100" i="12"/>
  <c r="J99" i="12"/>
  <c r="J98" i="12"/>
  <c r="BK97" i="12"/>
  <c r="J176" i="11"/>
  <c r="J175" i="11"/>
  <c r="BK173" i="11"/>
  <c r="J173" i="11"/>
  <c r="J171" i="11"/>
  <c r="J169" i="11"/>
  <c r="BK168" i="11"/>
  <c r="BK167" i="11"/>
  <c r="J166" i="11"/>
  <c r="J164" i="11"/>
  <c r="J162" i="11"/>
  <c r="BK161" i="11"/>
  <c r="BK160" i="11"/>
  <c r="BK159" i="11"/>
  <c r="J158" i="11"/>
  <c r="J157" i="11"/>
  <c r="BK156" i="11"/>
  <c r="J155" i="11"/>
  <c r="J154" i="11"/>
  <c r="J152" i="11"/>
  <c r="J150" i="11"/>
  <c r="J149" i="11"/>
  <c r="BK148" i="11"/>
  <c r="BK147" i="11"/>
  <c r="BK146" i="11"/>
  <c r="BK145" i="11"/>
  <c r="J144" i="11"/>
  <c r="BK143" i="11"/>
  <c r="J140" i="11"/>
  <c r="BK139" i="11"/>
  <c r="J137" i="11"/>
  <c r="J136" i="11"/>
  <c r="BK135" i="11"/>
  <c r="BK134" i="11"/>
  <c r="J132" i="11"/>
  <c r="BK131" i="11"/>
  <c r="J131" i="11"/>
  <c r="BK130" i="11"/>
  <c r="BK129" i="11"/>
  <c r="BK128" i="11"/>
  <c r="J126" i="11"/>
  <c r="J123" i="11"/>
  <c r="J122" i="11"/>
  <c r="J121" i="11"/>
  <c r="BK119" i="11"/>
  <c r="J117" i="11"/>
  <c r="J114" i="11"/>
  <c r="J112" i="11"/>
  <c r="BK110" i="11"/>
  <c r="J109" i="11"/>
  <c r="BK106" i="11"/>
  <c r="J103" i="11"/>
  <c r="BK99" i="11"/>
  <c r="BK98" i="11"/>
  <c r="BK182" i="10"/>
  <c r="BK175" i="10"/>
  <c r="J174" i="10"/>
  <c r="BK173" i="10"/>
  <c r="J173" i="10"/>
  <c r="J172" i="10"/>
  <c r="BK171" i="10"/>
  <c r="BK170" i="10"/>
  <c r="J169" i="10"/>
  <c r="BK168" i="10"/>
  <c r="BK166" i="10"/>
  <c r="BK164" i="10"/>
  <c r="J162" i="10"/>
  <c r="BK160" i="10"/>
  <c r="J159" i="10"/>
  <c r="BK158" i="10"/>
  <c r="J154" i="10"/>
  <c r="BK152" i="10"/>
  <c r="J151" i="10"/>
  <c r="J150" i="10"/>
  <c r="J148" i="10"/>
  <c r="BK147" i="10"/>
  <c r="J145" i="10"/>
  <c r="J144" i="10"/>
  <c r="BK143" i="10"/>
  <c r="J142" i="10"/>
  <c r="BK141" i="10"/>
  <c r="J140" i="10"/>
  <c r="BK139" i="10"/>
  <c r="J138" i="10"/>
  <c r="J137" i="10"/>
  <c r="J136" i="10"/>
  <c r="J135" i="10"/>
  <c r="BK134" i="10"/>
  <c r="BK133" i="10"/>
  <c r="BK132" i="10"/>
  <c r="BK131" i="10"/>
  <c r="BK130" i="10"/>
  <c r="BK129" i="10"/>
  <c r="J128" i="10"/>
  <c r="BK127" i="10"/>
  <c r="J126" i="10"/>
  <c r="J125" i="10"/>
  <c r="J124" i="10"/>
  <c r="BK122" i="10"/>
  <c r="J121" i="10"/>
  <c r="J120" i="10"/>
  <c r="BK119" i="10"/>
  <c r="BK118" i="10"/>
  <c r="BK117" i="10"/>
  <c r="J116" i="10"/>
  <c r="BK115" i="10"/>
  <c r="J114" i="10"/>
  <c r="BK113" i="10"/>
  <c r="BK112" i="10"/>
  <c r="J111" i="10"/>
  <c r="J110" i="10"/>
  <c r="J109" i="10"/>
  <c r="J106" i="10"/>
  <c r="BK103" i="10"/>
  <c r="BK102" i="10"/>
  <c r="BK101" i="10"/>
  <c r="J98" i="10"/>
  <c r="J97" i="10"/>
  <c r="BK303" i="9"/>
  <c r="J303" i="9"/>
  <c r="BK299" i="9"/>
  <c r="J296" i="9"/>
  <c r="BK289" i="9"/>
  <c r="J286" i="9"/>
  <c r="BK276" i="9"/>
  <c r="BK268" i="9"/>
  <c r="BK264" i="9"/>
  <c r="BK249" i="9"/>
  <c r="J246" i="9"/>
  <c r="BK244" i="9"/>
  <c r="J231" i="9"/>
  <c r="BK216" i="9"/>
  <c r="J208" i="9"/>
  <c r="BK202" i="9"/>
  <c r="J190" i="9"/>
  <c r="BK186" i="9"/>
  <c r="BK185" i="9"/>
  <c r="BK175" i="9"/>
  <c r="BK164" i="9"/>
  <c r="J163" i="9"/>
  <c r="BK160" i="9"/>
  <c r="J159" i="9"/>
  <c r="J141" i="9"/>
  <c r="BK138" i="9"/>
  <c r="BK135" i="9"/>
  <c r="BK131" i="9"/>
  <c r="J123" i="9"/>
  <c r="J120" i="9"/>
  <c r="BK117" i="9"/>
  <c r="BK114" i="9"/>
  <c r="J111" i="9"/>
  <c r="J108" i="9"/>
  <c r="BK105" i="9"/>
  <c r="BK167" i="8"/>
  <c r="J162" i="8"/>
  <c r="BK159" i="8"/>
  <c r="J158" i="8"/>
  <c r="BK157" i="8"/>
  <c r="J156" i="8"/>
  <c r="BK155" i="8"/>
  <c r="BK151" i="8"/>
  <c r="BK150" i="8"/>
  <c r="J148" i="8"/>
  <c r="BK147" i="8"/>
  <c r="BK146" i="8"/>
  <c r="BK145" i="8"/>
  <c r="BK144" i="8"/>
  <c r="J141" i="8"/>
  <c r="BK140" i="8"/>
  <c r="J139" i="8"/>
  <c r="J138" i="8"/>
  <c r="BK136" i="8"/>
  <c r="J131" i="8"/>
  <c r="BK128" i="8"/>
  <c r="BK127" i="8"/>
  <c r="BK126" i="8"/>
  <c r="J121" i="8"/>
  <c r="J118" i="8"/>
  <c r="BK110" i="8"/>
  <c r="BK108" i="8"/>
  <c r="J105" i="8"/>
  <c r="BK103" i="8"/>
  <c r="J178" i="7"/>
  <c r="J177" i="7"/>
  <c r="J175" i="7"/>
  <c r="J174" i="7"/>
  <c r="BK171" i="7"/>
  <c r="J170" i="7"/>
  <c r="J168" i="7"/>
  <c r="J167" i="7"/>
  <c r="BK166" i="7"/>
  <c r="BK165" i="7"/>
  <c r="J162" i="7"/>
  <c r="J159" i="7"/>
  <c r="J156" i="7"/>
  <c r="BK155" i="7"/>
  <c r="BK153" i="7"/>
  <c r="BK152" i="7"/>
  <c r="BK151" i="7"/>
  <c r="J150" i="7"/>
  <c r="J148" i="7"/>
  <c r="J147" i="7"/>
  <c r="J142" i="7"/>
  <c r="J141" i="7"/>
  <c r="BK138" i="7"/>
  <c r="J137" i="7"/>
  <c r="J136" i="7"/>
  <c r="BK134" i="7"/>
  <c r="BK133" i="7"/>
  <c r="BK132" i="7"/>
  <c r="J130" i="7"/>
  <c r="BK129" i="7"/>
  <c r="BK127" i="7"/>
  <c r="J125" i="7"/>
  <c r="BK119" i="7"/>
  <c r="J118" i="7"/>
  <c r="BK109" i="7"/>
  <c r="BK107" i="7"/>
  <c r="J103" i="7"/>
  <c r="BK241" i="6"/>
  <c r="J223" i="6"/>
  <c r="J221" i="6"/>
  <c r="J218" i="6"/>
  <c r="J205" i="6"/>
  <c r="BK204" i="6"/>
  <c r="J203" i="6"/>
  <c r="J200" i="6"/>
  <c r="J189" i="6"/>
  <c r="BK182" i="6"/>
  <c r="BK179" i="6"/>
  <c r="BK174" i="6"/>
  <c r="BK170" i="6"/>
  <c r="J168" i="6"/>
  <c r="BK167" i="6"/>
  <c r="BK162" i="6"/>
  <c r="BK144" i="6"/>
  <c r="J141" i="6"/>
  <c r="BK140" i="6"/>
  <c r="BK137" i="6"/>
  <c r="J136" i="6"/>
  <c r="BK124" i="6"/>
  <c r="BK121" i="6"/>
  <c r="BK203" i="5"/>
  <c r="BK201" i="5"/>
  <c r="BK200" i="5"/>
  <c r="BK198" i="5"/>
  <c r="BK196" i="5"/>
  <c r="BK194" i="5"/>
  <c r="J193" i="5"/>
  <c r="J192" i="5"/>
  <c r="BK186" i="5"/>
  <c r="J184" i="5"/>
  <c r="J183" i="5"/>
  <c r="BK182" i="5"/>
  <c r="J177" i="5"/>
  <c r="BK173" i="5"/>
  <c r="J171" i="5"/>
  <c r="BK169" i="5"/>
  <c r="BK167" i="5"/>
  <c r="BK166" i="5"/>
  <c r="J164" i="5"/>
  <c r="BK160" i="5"/>
  <c r="J158" i="5"/>
  <c r="BK157" i="5"/>
  <c r="J156" i="5"/>
  <c r="J154" i="5"/>
  <c r="BK153" i="5"/>
  <c r="J151" i="5"/>
  <c r="BK150" i="5"/>
  <c r="J148" i="5"/>
  <c r="J146" i="5"/>
  <c r="J144" i="5"/>
  <c r="BK142" i="5"/>
  <c r="BK136" i="5"/>
  <c r="J134" i="5"/>
  <c r="J128" i="5"/>
  <c r="J126" i="5"/>
  <c r="J113" i="5"/>
  <c r="BK112" i="5"/>
  <c r="J107" i="5"/>
  <c r="J105" i="5"/>
  <c r="BK195" i="4"/>
  <c r="J195" i="4"/>
  <c r="J193" i="4"/>
  <c r="BK192" i="4"/>
  <c r="J191" i="4"/>
  <c r="J190" i="4"/>
  <c r="BK189" i="4"/>
  <c r="J188" i="4"/>
  <c r="J186" i="4"/>
  <c r="BK184" i="4"/>
  <c r="J182" i="4"/>
  <c r="BK180" i="4"/>
  <c r="J179" i="4"/>
  <c r="J177" i="4"/>
  <c r="BK175" i="4"/>
  <c r="J174" i="4"/>
  <c r="J172" i="4"/>
  <c r="BK171" i="4"/>
  <c r="BK170" i="4"/>
  <c r="BK169" i="4"/>
  <c r="BK166" i="4"/>
  <c r="J165" i="4"/>
  <c r="J163" i="4"/>
  <c r="J162" i="4"/>
  <c r="J160" i="4"/>
  <c r="BK159" i="4"/>
  <c r="J155" i="4"/>
  <c r="BK153" i="4"/>
  <c r="J150" i="4"/>
  <c r="J149" i="4"/>
  <c r="J148" i="4"/>
  <c r="J138" i="4"/>
  <c r="J136" i="4"/>
  <c r="BK132" i="4"/>
  <c r="J130" i="4"/>
  <c r="BK126" i="4"/>
  <c r="J125" i="4"/>
  <c r="J120" i="4"/>
  <c r="J118" i="4"/>
  <c r="BK117" i="4"/>
  <c r="J116" i="4"/>
  <c r="BK114" i="4"/>
  <c r="BK107" i="4"/>
  <c r="J229" i="3"/>
  <c r="BK225" i="3"/>
  <c r="BK224" i="3"/>
  <c r="BK220" i="3"/>
  <c r="BK218" i="3"/>
  <c r="J215" i="3"/>
  <c r="J214" i="3"/>
  <c r="J210" i="3"/>
  <c r="BK209" i="3"/>
  <c r="J208" i="3"/>
  <c r="J207" i="3"/>
  <c r="J206" i="3"/>
  <c r="J199" i="3"/>
  <c r="J198" i="3"/>
  <c r="BK197" i="3"/>
  <c r="BK194" i="3"/>
  <c r="J193" i="3"/>
  <c r="J192" i="3"/>
  <c r="BK188" i="3"/>
  <c r="J186" i="3"/>
  <c r="BK185" i="3"/>
  <c r="BK184" i="3"/>
  <c r="BK175" i="3"/>
  <c r="J174" i="3"/>
  <c r="BK171" i="3"/>
  <c r="J170" i="3"/>
  <c r="BK168" i="3"/>
  <c r="J167" i="3"/>
  <c r="BK162" i="3"/>
  <c r="BK156" i="3"/>
  <c r="J141" i="3"/>
  <c r="J140" i="3"/>
  <c r="J137" i="3"/>
  <c r="J135" i="3"/>
  <c r="BK133" i="3"/>
  <c r="J132" i="3"/>
  <c r="BK130" i="3"/>
  <c r="J125" i="3"/>
  <c r="BK123" i="3"/>
  <c r="J121" i="3"/>
  <c r="J119" i="3"/>
  <c r="J118" i="3"/>
  <c r="BK115" i="3"/>
  <c r="BK110" i="3"/>
  <c r="J107" i="3"/>
  <c r="BK326" i="2"/>
  <c r="BK323" i="2"/>
  <c r="J298" i="2"/>
  <c r="BK295" i="2"/>
  <c r="J280" i="2"/>
  <c r="BK263" i="2"/>
  <c r="J262" i="2"/>
  <c r="BK258" i="2"/>
  <c r="J255" i="2"/>
  <c r="BK252" i="2"/>
  <c r="BK249" i="2"/>
  <c r="BK248" i="2"/>
  <c r="BK243" i="2"/>
  <c r="BK236" i="2"/>
  <c r="J233" i="2"/>
  <c r="BK223" i="2"/>
  <c r="J219" i="2"/>
  <c r="BK214" i="2"/>
  <c r="BK188" i="2"/>
  <c r="J185" i="2"/>
  <c r="J180" i="2"/>
  <c r="J165" i="2"/>
  <c r="BK160" i="2"/>
  <c r="BK147" i="2"/>
  <c r="BK144" i="2"/>
  <c r="J140" i="2"/>
  <c r="J136" i="2"/>
  <c r="BK124" i="2"/>
  <c r="J121" i="2"/>
  <c r="BK118" i="2"/>
  <c r="J115" i="2"/>
  <c r="J114" i="2"/>
  <c r="J111" i="2"/>
  <c r="AS65" i="1"/>
  <c r="BK104" i="13"/>
  <c r="BK100" i="13"/>
  <c r="J98" i="13"/>
  <c r="BK97" i="13"/>
  <c r="J97" i="13"/>
  <c r="BK95" i="13"/>
  <c r="J95" i="13"/>
  <c r="BK93" i="13"/>
  <c r="J93" i="13"/>
  <c r="BK91" i="13"/>
  <c r="J91" i="13"/>
  <c r="BK90" i="13"/>
  <c r="J90" i="13"/>
  <c r="J177" i="12"/>
  <c r="J145" i="12"/>
  <c r="BK144" i="12"/>
  <c r="J143" i="12"/>
  <c r="J142" i="12"/>
  <c r="J141" i="12"/>
  <c r="J139" i="12"/>
  <c r="BK138" i="12"/>
  <c r="BK137" i="12"/>
  <c r="BK136" i="12"/>
  <c r="BK134" i="12"/>
  <c r="J132" i="12"/>
  <c r="J130" i="12"/>
  <c r="J128" i="12"/>
  <c r="BK126" i="12"/>
  <c r="J125" i="12"/>
  <c r="BK124" i="12"/>
  <c r="J123" i="12"/>
  <c r="J121" i="12"/>
  <c r="BK110" i="12"/>
  <c r="BK106" i="12"/>
  <c r="J104" i="12"/>
  <c r="J102" i="12"/>
  <c r="BK100" i="12"/>
  <c r="BK99" i="12"/>
  <c r="BK98" i="12"/>
  <c r="J97" i="12"/>
  <c r="BK175" i="11"/>
  <c r="J172" i="11"/>
  <c r="BK170" i="11"/>
  <c r="BK166" i="11"/>
  <c r="BK163" i="11"/>
  <c r="BK162" i="11"/>
  <c r="J161" i="11"/>
  <c r="J159" i="11"/>
  <c r="BK158" i="11"/>
  <c r="BK157" i="11"/>
  <c r="BK155" i="11"/>
  <c r="BK154" i="11"/>
  <c r="BK153" i="11"/>
  <c r="BK152" i="11"/>
  <c r="J151" i="11"/>
  <c r="J148" i="11"/>
  <c r="J147" i="11"/>
  <c r="J146" i="11"/>
  <c r="BK144" i="11"/>
  <c r="J143" i="11"/>
  <c r="J142" i="11"/>
  <c r="BK141" i="11"/>
  <c r="BK140" i="11"/>
  <c r="J135" i="11"/>
  <c r="BK133" i="11"/>
  <c r="J129" i="11"/>
  <c r="J127" i="11"/>
  <c r="J124" i="11"/>
  <c r="BK122" i="11"/>
  <c r="J120" i="11"/>
  <c r="BK118" i="11"/>
  <c r="BK117" i="11"/>
  <c r="J116" i="11"/>
  <c r="BK114" i="11"/>
  <c r="BK113" i="11"/>
  <c r="BK112" i="11"/>
  <c r="BK111" i="11"/>
  <c r="J110" i="11"/>
  <c r="J106" i="11"/>
  <c r="BK102" i="11"/>
  <c r="J101" i="11"/>
  <c r="J99" i="11"/>
  <c r="J98" i="11"/>
  <c r="BK184" i="10"/>
  <c r="J184" i="10"/>
  <c r="BK183" i="10"/>
  <c r="BK180" i="10"/>
  <c r="BK179" i="10"/>
  <c r="BK178" i="10"/>
  <c r="J176" i="10"/>
  <c r="J175" i="10"/>
  <c r="BK172" i="10"/>
  <c r="BK167" i="10"/>
  <c r="J166" i="10"/>
  <c r="J165" i="10"/>
  <c r="BK163" i="10"/>
  <c r="BK162" i="10"/>
  <c r="BK161" i="10"/>
  <c r="J160" i="10"/>
  <c r="J158" i="10"/>
  <c r="J157" i="10"/>
  <c r="BK156" i="10"/>
  <c r="J155" i="10"/>
  <c r="J153" i="10"/>
  <c r="BK149" i="10"/>
  <c r="BK296" i="9"/>
  <c r="BK286" i="9"/>
  <c r="J276" i="9"/>
  <c r="BK271" i="9"/>
  <c r="BK269" i="9"/>
  <c r="J267" i="9"/>
  <c r="BK261" i="9"/>
  <c r="BK255" i="9"/>
  <c r="BK252" i="9"/>
  <c r="BK243" i="9"/>
  <c r="J233" i="9"/>
  <c r="J229" i="9"/>
  <c r="J216" i="9"/>
  <c r="J207" i="9"/>
  <c r="J199" i="9"/>
  <c r="BK193" i="9"/>
  <c r="BK191" i="9"/>
  <c r="J189" i="9"/>
  <c r="BK188" i="9"/>
  <c r="BK181" i="9"/>
  <c r="J170" i="9"/>
  <c r="J169" i="9"/>
  <c r="J164" i="9"/>
  <c r="BK159" i="9"/>
  <c r="BK155" i="9"/>
  <c r="J152" i="9"/>
  <c r="BK147" i="9"/>
  <c r="BK144" i="9"/>
  <c r="J128" i="9"/>
  <c r="J114" i="9"/>
  <c r="BK102" i="9"/>
  <c r="J171" i="8"/>
  <c r="BK170" i="8"/>
  <c r="BK168" i="8"/>
  <c r="J167" i="8"/>
  <c r="J166" i="8"/>
  <c r="BK164" i="8"/>
  <c r="BK163" i="8"/>
  <c r="BK161" i="8"/>
  <c r="J160" i="8"/>
  <c r="BK158" i="8"/>
  <c r="J155" i="8"/>
  <c r="BK154" i="8"/>
  <c r="J154" i="8"/>
  <c r="J153" i="8"/>
  <c r="J151" i="8"/>
  <c r="J146" i="8"/>
  <c r="J145" i="8"/>
  <c r="BK143" i="8"/>
  <c r="BK142" i="8"/>
  <c r="BK141" i="8"/>
  <c r="BK138" i="8"/>
  <c r="BK134" i="8"/>
  <c r="BK120" i="8"/>
  <c r="J114" i="8"/>
  <c r="BK111" i="8"/>
  <c r="J110" i="8"/>
  <c r="BK106" i="8"/>
  <c r="BK104" i="8"/>
  <c r="BK179" i="7"/>
  <c r="J179" i="7"/>
  <c r="BK178" i="7"/>
  <c r="BK177" i="7"/>
  <c r="J173" i="7"/>
  <c r="J169" i="7"/>
  <c r="BK168" i="7"/>
  <c r="J164" i="7"/>
  <c r="BK162" i="7"/>
  <c r="BK161" i="7"/>
  <c r="J160" i="7"/>
  <c r="J155" i="7"/>
  <c r="BK154" i="7"/>
  <c r="J149" i="7"/>
  <c r="BK146" i="7"/>
  <c r="J144" i="7"/>
  <c r="BK141" i="7"/>
  <c r="J140" i="7"/>
  <c r="BK137" i="7"/>
  <c r="BK136" i="7"/>
  <c r="BK135" i="7"/>
  <c r="J129" i="7"/>
  <c r="BK128" i="7"/>
  <c r="J124" i="7"/>
  <c r="BK123" i="7"/>
  <c r="BK120" i="7"/>
  <c r="BK116" i="7"/>
  <c r="J106" i="7"/>
  <c r="BK103" i="7"/>
  <c r="J241" i="6"/>
  <c r="BK238" i="6"/>
  <c r="BK234" i="6"/>
  <c r="J231" i="6"/>
  <c r="J225" i="6"/>
  <c r="BK223" i="6"/>
  <c r="BK222" i="6"/>
  <c r="BK221" i="6"/>
  <c r="BK218" i="6"/>
  <c r="J215" i="6"/>
  <c r="J207" i="6"/>
  <c r="J196" i="6"/>
  <c r="J192" i="6"/>
  <c r="BK189" i="6"/>
  <c r="BK188" i="6"/>
  <c r="J184" i="6"/>
  <c r="BK183" i="6"/>
  <c r="J182" i="6"/>
  <c r="J174" i="6"/>
  <c r="J167" i="6"/>
  <c r="J159" i="6"/>
  <c r="J152" i="6"/>
  <c r="BK147" i="6"/>
  <c r="J146" i="6"/>
  <c r="BK141" i="6"/>
  <c r="J140" i="6"/>
  <c r="J137" i="6"/>
  <c r="BK127" i="6"/>
  <c r="BK107" i="6"/>
  <c r="J200" i="5"/>
  <c r="J197" i="5"/>
  <c r="J196" i="5"/>
  <c r="BK195" i="5"/>
  <c r="BK193" i="5"/>
  <c r="BK190" i="5"/>
  <c r="BK189" i="5"/>
  <c r="BK187" i="5"/>
  <c r="BK183" i="5"/>
  <c r="BK180" i="5"/>
  <c r="BK178" i="5"/>
  <c r="BK175" i="5"/>
  <c r="J173" i="5"/>
  <c r="BK170" i="5"/>
  <c r="BK168" i="5"/>
  <c r="BK165" i="5"/>
  <c r="J161" i="5"/>
  <c r="BK159" i="5"/>
  <c r="BK158" i="5"/>
  <c r="J157" i="5"/>
  <c r="BK154" i="5"/>
  <c r="J152" i="5"/>
  <c r="J149" i="5"/>
  <c r="BK148" i="5"/>
  <c r="BK147" i="5"/>
  <c r="J145" i="5"/>
  <c r="J142" i="5"/>
  <c r="BK140" i="5"/>
  <c r="BK131" i="5"/>
  <c r="BK127" i="5"/>
  <c r="BK126" i="5"/>
  <c r="J125" i="5"/>
  <c r="BK117" i="5"/>
  <c r="BK114" i="5"/>
  <c r="J112" i="5"/>
  <c r="J111" i="5"/>
  <c r="BK108" i="5"/>
  <c r="BK104" i="5"/>
  <c r="BK103" i="5"/>
  <c r="BK193" i="4"/>
  <c r="J192" i="4"/>
  <c r="BK186" i="4"/>
  <c r="BK185" i="4"/>
  <c r="J184" i="4"/>
  <c r="BK173" i="4"/>
  <c r="J169" i="4"/>
  <c r="J167" i="4"/>
  <c r="BK165" i="4"/>
  <c r="BK163" i="4"/>
  <c r="BK162" i="4"/>
  <c r="BK161" i="4"/>
  <c r="BK160" i="4"/>
  <c r="J158" i="4"/>
  <c r="BK157" i="4"/>
  <c r="BK156" i="4"/>
  <c r="BK155" i="4"/>
  <c r="J152" i="4"/>
  <c r="BK151" i="4"/>
  <c r="BK150" i="4"/>
  <c r="BK147" i="4"/>
  <c r="J140" i="4"/>
  <c r="BK138" i="4"/>
  <c r="J137" i="4"/>
  <c r="J134" i="4"/>
  <c r="J131" i="4"/>
  <c r="J129" i="4"/>
  <c r="BK128" i="4"/>
  <c r="BK127" i="4"/>
  <c r="BK125" i="4"/>
  <c r="BK123" i="4"/>
  <c r="BK121" i="4"/>
  <c r="BK116" i="4"/>
  <c r="J111" i="4"/>
  <c r="J108" i="4"/>
  <c r="BK104" i="4"/>
  <c r="J103" i="4"/>
  <c r="BK228" i="3"/>
  <c r="BK226" i="3"/>
  <c r="J225" i="3"/>
  <c r="BK223" i="3"/>
  <c r="BK219" i="3"/>
  <c r="J218" i="3"/>
  <c r="J216" i="3"/>
  <c r="BK215" i="3"/>
  <c r="BK214" i="3"/>
  <c r="BK213" i="3"/>
  <c r="BK212" i="3"/>
  <c r="BK210" i="3"/>
  <c r="BK204" i="3"/>
  <c r="J203" i="3"/>
  <c r="J201" i="3"/>
  <c r="BK200" i="3"/>
  <c r="BK199" i="3"/>
  <c r="BK198" i="3"/>
  <c r="J197" i="3"/>
  <c r="BK196" i="3"/>
  <c r="BK195" i="3"/>
  <c r="BK193" i="3"/>
  <c r="BK192" i="3"/>
  <c r="J191" i="3"/>
  <c r="J189" i="3"/>
  <c r="J188" i="3"/>
  <c r="J187" i="3"/>
  <c r="BK186" i="3"/>
  <c r="BK183" i="3"/>
  <c r="J182" i="3"/>
  <c r="BK181" i="3"/>
  <c r="J180" i="3"/>
  <c r="J178" i="3"/>
  <c r="J177" i="3"/>
  <c r="BK176" i="3"/>
  <c r="BK173" i="3"/>
  <c r="J172" i="3"/>
  <c r="J171" i="3"/>
  <c r="J168" i="3"/>
  <c r="BK167" i="3"/>
  <c r="J166" i="3"/>
  <c r="J161" i="3"/>
  <c r="BK159" i="3"/>
  <c r="BK158" i="3"/>
  <c r="J156" i="3"/>
  <c r="J155" i="3"/>
  <c r="BK154" i="3"/>
  <c r="BK153" i="3"/>
  <c r="J149" i="3"/>
  <c r="J147" i="3"/>
  <c r="J146" i="3"/>
  <c r="BK145" i="3"/>
  <c r="J144" i="3"/>
  <c r="J143" i="3"/>
  <c r="BK142" i="3"/>
  <c r="BK139" i="3"/>
  <c r="J138" i="3"/>
  <c r="BK137" i="3"/>
  <c r="J136" i="3"/>
  <c r="J131" i="3"/>
  <c r="J130" i="3"/>
  <c r="J129" i="3"/>
  <c r="J128" i="3"/>
  <c r="J127" i="3"/>
  <c r="J126" i="3"/>
  <c r="BK124" i="3"/>
  <c r="J123" i="3"/>
  <c r="BK121" i="3"/>
  <c r="BK120" i="3"/>
  <c r="BK118" i="3"/>
  <c r="J115" i="3"/>
  <c r="J112" i="3"/>
  <c r="J110" i="3"/>
  <c r="BK109" i="3"/>
  <c r="BK107" i="3"/>
  <c r="BK105" i="3"/>
  <c r="BK319" i="2"/>
  <c r="BK316" i="2"/>
  <c r="J303" i="2"/>
  <c r="J296" i="2"/>
  <c r="J295" i="2"/>
  <c r="BK294" i="2"/>
  <c r="BK291" i="2"/>
  <c r="BK288" i="2"/>
  <c r="BK280" i="2"/>
  <c r="J276" i="2"/>
  <c r="BK273" i="2"/>
  <c r="J270" i="2"/>
  <c r="BK265" i="2"/>
  <c r="BK262" i="2"/>
  <c r="BK261" i="2"/>
  <c r="J258" i="2"/>
  <c r="J245" i="2"/>
  <c r="J243" i="2"/>
  <c r="J236" i="2"/>
  <c r="BK233" i="2"/>
  <c r="BK231" i="2"/>
  <c r="J229" i="2"/>
  <c r="J223" i="2"/>
  <c r="BK217" i="2"/>
  <c r="BK215" i="2"/>
  <c r="J214" i="2"/>
  <c r="J213" i="2"/>
  <c r="J208" i="2"/>
  <c r="BK201" i="2"/>
  <c r="J199" i="2"/>
  <c r="J198" i="2"/>
  <c r="J191" i="2"/>
  <c r="BK180" i="2"/>
  <c r="BK179" i="2"/>
  <c r="BK177" i="2"/>
  <c r="J174" i="2"/>
  <c r="J173" i="2"/>
  <c r="BK170" i="2"/>
  <c r="J169" i="2"/>
  <c r="J160" i="2"/>
  <c r="J155" i="2"/>
  <c r="J144" i="2"/>
  <c r="BK140" i="2"/>
  <c r="BK136" i="2"/>
  <c r="J124" i="2"/>
  <c r="AS61" i="1"/>
  <c r="J104" i="13"/>
  <c r="J102" i="13"/>
  <c r="J100" i="13"/>
  <c r="BK160" i="12"/>
  <c r="J160" i="12"/>
  <c r="J158" i="12"/>
  <c r="J157" i="12"/>
  <c r="BK149" i="12"/>
  <c r="J149" i="12"/>
  <c r="BK148" i="12"/>
  <c r="J148" i="12"/>
  <c r="BK147" i="12"/>
  <c r="BK146" i="12"/>
  <c r="BK145" i="12"/>
  <c r="BK143" i="12"/>
  <c r="BK142" i="12"/>
  <c r="BK140" i="12"/>
  <c r="J136" i="12"/>
  <c r="BK135" i="12"/>
  <c r="BK128" i="12"/>
  <c r="BK125" i="12"/>
  <c r="BK123" i="12"/>
  <c r="BK120" i="12"/>
  <c r="BK119" i="12"/>
  <c r="J118" i="12"/>
  <c r="BK113" i="12"/>
  <c r="BK112" i="12"/>
  <c r="BK107" i="12"/>
  <c r="J105" i="12"/>
  <c r="BK104" i="12"/>
  <c r="BK101" i="12"/>
  <c r="BK176" i="11"/>
  <c r="BK172" i="11"/>
  <c r="BK171" i="11"/>
  <c r="J170" i="11"/>
  <c r="BK169" i="11"/>
  <c r="J168" i="11"/>
  <c r="J167" i="11"/>
  <c r="BK164" i="11"/>
  <c r="J163" i="11"/>
  <c r="J160" i="11"/>
  <c r="J156" i="11"/>
  <c r="J153" i="11"/>
  <c r="BK151" i="11"/>
  <c r="BK150" i="11"/>
  <c r="BK149" i="11"/>
  <c r="J145" i="11"/>
  <c r="BK142" i="11"/>
  <c r="J141" i="11"/>
  <c r="J139" i="11"/>
  <c r="BK137" i="11"/>
  <c r="BK136" i="11"/>
  <c r="J134" i="11"/>
  <c r="J133" i="11"/>
  <c r="BK132" i="11"/>
  <c r="J130" i="11"/>
  <c r="J128" i="11"/>
  <c r="BK127" i="11"/>
  <c r="BK126" i="11"/>
  <c r="BK124" i="11"/>
  <c r="BK123" i="11"/>
  <c r="BK121" i="11"/>
  <c r="BK120" i="11"/>
  <c r="J119" i="11"/>
  <c r="J118" i="11"/>
  <c r="BK116" i="11"/>
  <c r="J113" i="11"/>
  <c r="J111" i="11"/>
  <c r="BK109" i="11"/>
  <c r="BK103" i="11"/>
  <c r="J102" i="11"/>
  <c r="BK101" i="11"/>
  <c r="J183" i="10"/>
  <c r="J182" i="10"/>
  <c r="J180" i="10"/>
  <c r="J179" i="10"/>
  <c r="J178" i="10"/>
  <c r="BK176" i="10"/>
  <c r="BK174" i="10"/>
  <c r="J171" i="10"/>
  <c r="J170" i="10"/>
  <c r="BK169" i="10"/>
  <c r="J168" i="10"/>
  <c r="J167" i="10"/>
  <c r="BK165" i="10"/>
  <c r="J164" i="10"/>
  <c r="J163" i="10"/>
  <c r="J161" i="10"/>
  <c r="BK159" i="10"/>
  <c r="BK157" i="10"/>
  <c r="J156" i="10"/>
  <c r="BK155" i="10"/>
  <c r="BK154" i="10"/>
  <c r="BK153" i="10"/>
  <c r="J152" i="10"/>
  <c r="BK151" i="10"/>
  <c r="BK150" i="10"/>
  <c r="J149" i="10"/>
  <c r="BK148" i="10"/>
  <c r="J147" i="10"/>
  <c r="BK145" i="10"/>
  <c r="BK144" i="10"/>
  <c r="J143" i="10"/>
  <c r="BK142" i="10"/>
  <c r="J141" i="10"/>
  <c r="BK140" i="10"/>
  <c r="J139" i="10"/>
  <c r="BK138" i="10"/>
  <c r="BK137" i="10"/>
  <c r="BK136" i="10"/>
  <c r="BK135" i="10"/>
  <c r="J134" i="10"/>
  <c r="J133" i="10"/>
  <c r="J132" i="10"/>
  <c r="J131" i="10"/>
  <c r="J130" i="10"/>
  <c r="J129" i="10"/>
  <c r="BK128" i="10"/>
  <c r="J127" i="10"/>
  <c r="BK126" i="10"/>
  <c r="BK125" i="10"/>
  <c r="BK124" i="10"/>
  <c r="J122" i="10"/>
  <c r="BK121" i="10"/>
  <c r="BK120" i="10"/>
  <c r="J119" i="10"/>
  <c r="J118" i="10"/>
  <c r="J117" i="10"/>
  <c r="BK116" i="10"/>
  <c r="J115" i="10"/>
  <c r="BK114" i="10"/>
  <c r="J113" i="10"/>
  <c r="J112" i="10"/>
  <c r="BK111" i="10"/>
  <c r="BK110" i="10"/>
  <c r="BK109" i="10"/>
  <c r="BK106" i="10"/>
  <c r="J103" i="10"/>
  <c r="J102" i="10"/>
  <c r="J101" i="10"/>
  <c r="BK100" i="10"/>
  <c r="J100" i="10"/>
  <c r="BK98" i="10"/>
  <c r="BK97" i="10"/>
  <c r="J299" i="9"/>
  <c r="J271" i="9"/>
  <c r="J269" i="9"/>
  <c r="J268" i="9"/>
  <c r="J264" i="9"/>
  <c r="J261" i="9"/>
  <c r="J252" i="9"/>
  <c r="J249" i="9"/>
  <c r="BK246" i="9"/>
  <c r="J244" i="9"/>
  <c r="J243" i="9"/>
  <c r="J237" i="9"/>
  <c r="BK233" i="9"/>
  <c r="BK231" i="9"/>
  <c r="J230" i="9"/>
  <c r="J225" i="9"/>
  <c r="BK222" i="9"/>
  <c r="J210" i="9"/>
  <c r="BK207" i="9"/>
  <c r="J202" i="9"/>
  <c r="J193" i="9"/>
  <c r="BK192" i="9"/>
  <c r="J191" i="9"/>
  <c r="BK189" i="9"/>
  <c r="J178" i="9"/>
  <c r="J175" i="9"/>
  <c r="BK169" i="9"/>
  <c r="J167" i="9"/>
  <c r="J160" i="9"/>
  <c r="BK152" i="9"/>
  <c r="J147" i="9"/>
  <c r="J144" i="9"/>
  <c r="J135" i="9"/>
  <c r="BK111" i="9"/>
  <c r="BK108" i="9"/>
  <c r="J102" i="9"/>
  <c r="BK171" i="8"/>
  <c r="J170" i="8"/>
  <c r="BK166" i="8"/>
  <c r="BK165" i="8"/>
  <c r="J165" i="8"/>
  <c r="J164" i="8"/>
  <c r="J163" i="8"/>
  <c r="BK162" i="8"/>
  <c r="J161" i="8"/>
  <c r="BK160" i="8"/>
  <c r="J159" i="8"/>
  <c r="J157" i="8"/>
  <c r="BK156" i="8"/>
  <c r="BK153" i="8"/>
  <c r="J150" i="8"/>
  <c r="BK149" i="8"/>
  <c r="BK148" i="8"/>
  <c r="J144" i="8"/>
  <c r="J143" i="8"/>
  <c r="J142" i="8"/>
  <c r="BK139" i="8"/>
  <c r="J134" i="8"/>
  <c r="BK132" i="8"/>
  <c r="BK131" i="8"/>
  <c r="J130" i="8"/>
  <c r="J128" i="8"/>
  <c r="J126" i="8"/>
  <c r="BK115" i="8"/>
  <c r="BK114" i="8"/>
  <c r="J111" i="8"/>
  <c r="J107" i="8"/>
  <c r="BK105" i="8"/>
  <c r="J103" i="8"/>
  <c r="BK174" i="7"/>
  <c r="J163" i="7"/>
  <c r="J161" i="7"/>
  <c r="BK160" i="7"/>
  <c r="BK158" i="7"/>
  <c r="BK157" i="7"/>
  <c r="BK156" i="7"/>
  <c r="J154" i="7"/>
  <c r="J153" i="7"/>
  <c r="BK150" i="7"/>
  <c r="J146" i="7"/>
  <c r="BK145" i="7"/>
  <c r="BK144" i="7"/>
  <c r="BK142" i="7"/>
  <c r="BK140" i="7"/>
  <c r="BK139" i="7"/>
  <c r="J135" i="7"/>
  <c r="J133" i="7"/>
  <c r="J131" i="7"/>
  <c r="BK125" i="7"/>
  <c r="BK124" i="7"/>
  <c r="J123" i="7"/>
  <c r="J122" i="7"/>
  <c r="BK121" i="7"/>
  <c r="J120" i="7"/>
  <c r="BK118" i="7"/>
  <c r="BK117" i="7"/>
  <c r="J116" i="7"/>
  <c r="J115" i="7"/>
  <c r="J112" i="7"/>
  <c r="J108" i="7"/>
  <c r="J107" i="7"/>
  <c r="BK106" i="7"/>
  <c r="J104" i="7"/>
  <c r="J254" i="6"/>
  <c r="BK249" i="6"/>
  <c r="BK231" i="6"/>
  <c r="J211" i="6"/>
  <c r="BK207" i="6"/>
  <c r="BK205" i="6"/>
  <c r="J204" i="6"/>
  <c r="BK200" i="6"/>
  <c r="BK196" i="6"/>
  <c r="BK192" i="6"/>
  <c r="J162" i="6"/>
  <c r="J155" i="6"/>
  <c r="BK152" i="6"/>
  <c r="J147" i="6"/>
  <c r="BK146" i="6"/>
  <c r="J144" i="6"/>
  <c r="BK131" i="6"/>
  <c r="J127" i="6"/>
  <c r="J124" i="6"/>
  <c r="J113" i="6"/>
  <c r="BK204" i="5"/>
  <c r="J204" i="5"/>
  <c r="J203" i="5"/>
  <c r="J201" i="5"/>
  <c r="J199" i="5"/>
  <c r="J198" i="5"/>
  <c r="BK197" i="5"/>
  <c r="BK192" i="5"/>
  <c r="BK191" i="5"/>
  <c r="J190" i="5"/>
  <c r="J189" i="5"/>
  <c r="BK188" i="5"/>
  <c r="J187" i="5"/>
  <c r="BK185" i="5"/>
  <c r="BK184" i="5"/>
  <c r="J182" i="5"/>
  <c r="BK181" i="5"/>
  <c r="J180" i="5"/>
  <c r="J179" i="5"/>
  <c r="J178" i="5"/>
  <c r="BK177" i="5"/>
  <c r="BK174" i="5"/>
  <c r="J172" i="5"/>
  <c r="BK171" i="5"/>
  <c r="J169" i="5"/>
  <c r="J167" i="5"/>
  <c r="J165" i="5"/>
  <c r="BK164" i="5"/>
  <c r="J163" i="5"/>
  <c r="BK162" i="5"/>
  <c r="BK161" i="5"/>
  <c r="J159" i="5"/>
  <c r="BK156" i="5"/>
  <c r="J155" i="5"/>
  <c r="J153" i="5"/>
  <c r="BK152" i="5"/>
  <c r="J150" i="5"/>
  <c r="J140" i="5"/>
  <c r="BK138" i="5"/>
  <c r="J136" i="5"/>
  <c r="BK134" i="5"/>
  <c r="BK133" i="5"/>
  <c r="BK132" i="5"/>
  <c r="J131" i="5"/>
  <c r="J129" i="5"/>
  <c r="BK125" i="5"/>
  <c r="J120" i="5"/>
  <c r="J119" i="5"/>
  <c r="J117" i="5"/>
  <c r="BK113" i="5"/>
  <c r="BK111" i="5"/>
  <c r="BK109" i="5"/>
  <c r="J108" i="5"/>
  <c r="BK107" i="5"/>
  <c r="BK106" i="5"/>
  <c r="J103" i="5"/>
  <c r="BK191" i="4"/>
  <c r="BK190" i="4"/>
  <c r="J189" i="4"/>
  <c r="BK187" i="4"/>
  <c r="BK183" i="4"/>
  <c r="BK182" i="4"/>
  <c r="J181" i="4"/>
  <c r="J180" i="4"/>
  <c r="BK179" i="4"/>
  <c r="BK178" i="4"/>
  <c r="J176" i="4"/>
  <c r="J173" i="4"/>
  <c r="J171" i="4"/>
  <c r="J168" i="4"/>
  <c r="J161" i="4"/>
  <c r="J157" i="4"/>
  <c r="J154" i="4"/>
  <c r="J151" i="4"/>
  <c r="BK148" i="4"/>
  <c r="J147" i="4"/>
  <c r="J146" i="4"/>
  <c r="BK145" i="4"/>
  <c r="J144" i="4"/>
  <c r="J142" i="4"/>
  <c r="BK141" i="4"/>
  <c r="BK140" i="4"/>
  <c r="BK139" i="4"/>
  <c r="BK135" i="4"/>
  <c r="BK134" i="4"/>
  <c r="BK133" i="4"/>
  <c r="BK131" i="4"/>
  <c r="BK130" i="4"/>
  <c r="BK129" i="4"/>
  <c r="J128" i="4"/>
  <c r="J127" i="4"/>
  <c r="J124" i="4"/>
  <c r="J123" i="4"/>
  <c r="J121" i="4"/>
  <c r="BK119" i="4"/>
  <c r="BK118" i="4"/>
  <c r="J117" i="4"/>
  <c r="J115" i="4"/>
  <c r="J114" i="4"/>
  <c r="BK106" i="4"/>
  <c r="BK103" i="4"/>
  <c r="BK232" i="3"/>
  <c r="J232" i="3"/>
  <c r="J230" i="3"/>
  <c r="BK229" i="3"/>
  <c r="J228" i="3"/>
  <c r="J224" i="3"/>
  <c r="J222" i="3"/>
  <c r="BK216" i="3"/>
  <c r="J213" i="3"/>
  <c r="J212" i="3"/>
  <c r="J211" i="3"/>
  <c r="J209" i="3"/>
  <c r="BK207" i="3"/>
  <c r="J205" i="3"/>
  <c r="J204" i="3"/>
  <c r="BK203" i="3"/>
  <c r="J202" i="3"/>
  <c r="BK201" i="3"/>
  <c r="J195" i="3"/>
  <c r="BK191" i="3"/>
  <c r="BK190" i="3"/>
  <c r="BK189" i="3"/>
  <c r="J185" i="3"/>
  <c r="J184" i="3"/>
  <c r="J183" i="3"/>
  <c r="J181" i="3"/>
  <c r="BK180" i="3"/>
  <c r="BK178" i="3"/>
  <c r="J176" i="3"/>
  <c r="J175" i="3"/>
  <c r="BK174" i="3"/>
  <c r="BK172" i="3"/>
  <c r="J169" i="3"/>
  <c r="J165" i="3"/>
  <c r="BK164" i="3"/>
  <c r="J163" i="3"/>
  <c r="J160" i="3"/>
  <c r="BK157" i="3"/>
  <c r="J153" i="3"/>
  <c r="BK152" i="3"/>
  <c r="J151" i="3"/>
  <c r="J150" i="3"/>
  <c r="J148" i="3"/>
  <c r="J145" i="3"/>
  <c r="J142" i="3"/>
  <c r="J139" i="3"/>
  <c r="BK138" i="3"/>
  <c r="BK136" i="3"/>
  <c r="BK135" i="3"/>
  <c r="J133" i="3"/>
  <c r="BK131" i="3"/>
  <c r="BK129" i="3"/>
  <c r="BK128" i="3"/>
  <c r="BK122" i="3"/>
  <c r="BK119" i="3"/>
  <c r="J111" i="3"/>
  <c r="J106" i="3"/>
  <c r="J105" i="3"/>
  <c r="BK339" i="2"/>
  <c r="J294" i="2"/>
  <c r="J291" i="2"/>
  <c r="BK276" i="2"/>
  <c r="BK270" i="2"/>
  <c r="J265" i="2"/>
  <c r="J261" i="2"/>
  <c r="BK255" i="2"/>
  <c r="J248" i="2"/>
  <c r="BK245" i="2"/>
  <c r="BK244" i="2"/>
  <c r="BK240" i="2"/>
  <c r="J231" i="2"/>
  <c r="BK230" i="2"/>
  <c r="BK226" i="2"/>
  <c r="BK219" i="2"/>
  <c r="BK216" i="2"/>
  <c r="BK213" i="2"/>
  <c r="BK210" i="2"/>
  <c r="BK208" i="2"/>
  <c r="BK207" i="2"/>
  <c r="J206" i="2"/>
  <c r="BK199" i="2"/>
  <c r="BK198" i="2"/>
  <c r="BK194" i="2"/>
  <c r="J188" i="2"/>
  <c r="J179" i="2"/>
  <c r="J177" i="2"/>
  <c r="J170" i="2"/>
  <c r="BK155" i="2"/>
  <c r="J150" i="2"/>
  <c r="J147" i="2"/>
  <c r="BK115" i="2"/>
  <c r="BK111" i="2"/>
  <c r="BK102" i="13"/>
  <c r="BK98" i="13"/>
  <c r="J289" i="9"/>
  <c r="BK267" i="9"/>
  <c r="J255" i="9"/>
  <c r="BK237" i="9"/>
  <c r="BK230" i="9"/>
  <c r="BK229" i="9"/>
  <c r="BK225" i="9"/>
  <c r="J222" i="9"/>
  <c r="BK210" i="9"/>
  <c r="BK208" i="9"/>
  <c r="BK199" i="9"/>
  <c r="J192" i="9"/>
  <c r="BK190" i="9"/>
  <c r="J188" i="9"/>
  <c r="J186" i="9"/>
  <c r="J185" i="9"/>
  <c r="J181" i="9"/>
  <c r="BK179" i="9"/>
  <c r="J179" i="9"/>
  <c r="BK178" i="9"/>
  <c r="BK170" i="9"/>
  <c r="BK167" i="9"/>
  <c r="BK163" i="9"/>
  <c r="J155" i="9"/>
  <c r="BK141" i="9"/>
  <c r="J138" i="9"/>
  <c r="J131" i="9"/>
  <c r="BK128" i="9"/>
  <c r="BK123" i="9"/>
  <c r="BK120" i="9"/>
  <c r="J117" i="9"/>
  <c r="J105" i="9"/>
  <c r="J168" i="8"/>
  <c r="J149" i="8"/>
  <c r="J147" i="8"/>
  <c r="J140" i="8"/>
  <c r="J136" i="8"/>
  <c r="J132" i="8"/>
  <c r="BK130" i="8"/>
  <c r="J127" i="8"/>
  <c r="BK121" i="8"/>
  <c r="J120" i="8"/>
  <c r="BK118" i="8"/>
  <c r="J115" i="8"/>
  <c r="J108" i="8"/>
  <c r="BK107" i="8"/>
  <c r="J106" i="8"/>
  <c r="J104" i="8"/>
  <c r="BK175" i="7"/>
  <c r="BK173" i="7"/>
  <c r="J171" i="7"/>
  <c r="BK170" i="7"/>
  <c r="BK169" i="7"/>
  <c r="BK167" i="7"/>
  <c r="J166" i="7"/>
  <c r="J165" i="7"/>
  <c r="BK164" i="7"/>
  <c r="BK163" i="7"/>
  <c r="BK159" i="7"/>
  <c r="J158" i="7"/>
  <c r="J157" i="7"/>
  <c r="J152" i="7"/>
  <c r="J151" i="7"/>
  <c r="BK149" i="7"/>
  <c r="BK148" i="7"/>
  <c r="BK147" i="7"/>
  <c r="J145" i="7"/>
  <c r="J139" i="7"/>
  <c r="J138" i="7"/>
  <c r="J134" i="7"/>
  <c r="J132" i="7"/>
  <c r="BK131" i="7"/>
  <c r="BK130" i="7"/>
  <c r="J128" i="7"/>
  <c r="J127" i="7"/>
  <c r="BK122" i="7"/>
  <c r="J121" i="7"/>
  <c r="J119" i="7"/>
  <c r="J117" i="7"/>
  <c r="BK115" i="7"/>
  <c r="BK112" i="7"/>
  <c r="J109" i="7"/>
  <c r="BK108" i="7"/>
  <c r="BK104" i="7"/>
  <c r="BK254" i="6"/>
  <c r="J249" i="6"/>
  <c r="J238" i="6"/>
  <c r="J234" i="6"/>
  <c r="BK225" i="6"/>
  <c r="J222" i="6"/>
  <c r="BK215" i="6"/>
  <c r="BK211" i="6"/>
  <c r="BK203" i="6"/>
  <c r="J188" i="6"/>
  <c r="BK184" i="6"/>
  <c r="J183" i="6"/>
  <c r="J179" i="6"/>
  <c r="J170" i="6"/>
  <c r="BK168" i="6"/>
  <c r="BK159" i="6"/>
  <c r="BK155" i="6"/>
  <c r="BK136" i="6"/>
  <c r="J131" i="6"/>
  <c r="J121" i="6"/>
  <c r="BK113" i="6"/>
  <c r="J107" i="6"/>
  <c r="BK199" i="5"/>
  <c r="J195" i="5"/>
  <c r="J194" i="5"/>
  <c r="J191" i="5"/>
  <c r="J188" i="5"/>
  <c r="J186" i="5"/>
  <c r="J185" i="5"/>
  <c r="J181" i="5"/>
  <c r="BK179" i="5"/>
  <c r="J175" i="5"/>
  <c r="J174" i="5"/>
  <c r="BK172" i="5"/>
  <c r="J170" i="5"/>
  <c r="J168" i="5"/>
  <c r="J166" i="5"/>
  <c r="BK163" i="5"/>
  <c r="J162" i="5"/>
  <c r="J160" i="5"/>
  <c r="BK155" i="5"/>
  <c r="BK151" i="5"/>
  <c r="BK149" i="5"/>
  <c r="J147" i="5"/>
  <c r="BK146" i="5"/>
  <c r="BK145" i="5"/>
  <c r="BK144" i="5"/>
  <c r="J138" i="5"/>
  <c r="J133" i="5"/>
  <c r="J132" i="5"/>
  <c r="BK129" i="5"/>
  <c r="BK128" i="5"/>
  <c r="J127" i="5"/>
  <c r="BK120" i="5"/>
  <c r="BK119" i="5"/>
  <c r="J114" i="5"/>
  <c r="J109" i="5"/>
  <c r="J106" i="5"/>
  <c r="BK105" i="5"/>
  <c r="J104" i="5"/>
  <c r="BK188" i="4"/>
  <c r="J187" i="4"/>
  <c r="J185" i="4"/>
  <c r="J183" i="4"/>
  <c r="BK181" i="4"/>
  <c r="J178" i="4"/>
  <c r="BK177" i="4"/>
  <c r="BK176" i="4"/>
  <c r="J175" i="4"/>
  <c r="BK174" i="4"/>
  <c r="BK172" i="4"/>
  <c r="J170" i="4"/>
  <c r="BK168" i="4"/>
  <c r="BK167" i="4"/>
  <c r="J166" i="4"/>
  <c r="J159" i="4"/>
  <c r="BK158" i="4"/>
  <c r="J156" i="4"/>
  <c r="BK154" i="4"/>
  <c r="J153" i="4"/>
  <c r="BK152" i="4"/>
  <c r="BK149" i="4"/>
  <c r="BK146" i="4"/>
  <c r="J145" i="4"/>
  <c r="BK144" i="4"/>
  <c r="BK142" i="4"/>
  <c r="J141" i="4"/>
  <c r="J139" i="4"/>
  <c r="BK137" i="4"/>
  <c r="BK136" i="4"/>
  <c r="J135" i="4"/>
  <c r="J133" i="4"/>
  <c r="J132" i="4"/>
  <c r="J126" i="4"/>
  <c r="BK124" i="4"/>
  <c r="BK120" i="4"/>
  <c r="J119" i="4"/>
  <c r="BK115" i="4"/>
  <c r="BK111" i="4"/>
  <c r="BK108" i="4"/>
  <c r="J107" i="4"/>
  <c r="J106" i="4"/>
  <c r="J104" i="4"/>
  <c r="BK230" i="3"/>
  <c r="J226" i="3"/>
  <c r="J223" i="3"/>
  <c r="BK222" i="3"/>
  <c r="J220" i="3"/>
  <c r="J219" i="3"/>
  <c r="BK211" i="3"/>
  <c r="BK208" i="3"/>
  <c r="BK206" i="3"/>
  <c r="BK205" i="3"/>
  <c r="BK202" i="3"/>
  <c r="J200" i="3"/>
  <c r="J196" i="3"/>
  <c r="J194" i="3"/>
  <c r="J190" i="3"/>
  <c r="BK187" i="3"/>
  <c r="BK182" i="3"/>
  <c r="BK177" i="3"/>
  <c r="J173" i="3"/>
  <c r="BK170" i="3"/>
  <c r="BK169" i="3"/>
  <c r="BK166" i="3"/>
  <c r="BK165" i="3"/>
  <c r="J164" i="3"/>
  <c r="BK163" i="3"/>
  <c r="J162" i="3"/>
  <c r="BK161" i="3"/>
  <c r="BK160" i="3"/>
  <c r="J159" i="3"/>
  <c r="J158" i="3"/>
  <c r="J157" i="3"/>
  <c r="BK155" i="3"/>
  <c r="J154" i="3"/>
  <c r="J152" i="3"/>
  <c r="BK151" i="3"/>
  <c r="BK150" i="3"/>
  <c r="BK149" i="3"/>
  <c r="BK148" i="3"/>
  <c r="BK147" i="3"/>
  <c r="BK146" i="3"/>
  <c r="BK144" i="3"/>
  <c r="BK143" i="3"/>
  <c r="BK141" i="3"/>
  <c r="BK140" i="3"/>
  <c r="BK132" i="3"/>
  <c r="BK127" i="3"/>
  <c r="BK126" i="3"/>
  <c r="BK125" i="3"/>
  <c r="J124" i="3"/>
  <c r="J122" i="3"/>
  <c r="J120" i="3"/>
  <c r="BK112" i="3"/>
  <c r="BK111" i="3"/>
  <c r="J109" i="3"/>
  <c r="BK106" i="3"/>
  <c r="BK344" i="2"/>
  <c r="J344" i="2"/>
  <c r="J339" i="2"/>
  <c r="J326" i="2"/>
  <c r="J323" i="2"/>
  <c r="J319" i="2"/>
  <c r="J316" i="2"/>
  <c r="BK303" i="2"/>
  <c r="BK298" i="2"/>
  <c r="BK296" i="2"/>
  <c r="J288" i="2"/>
  <c r="J273" i="2"/>
  <c r="J263" i="2"/>
  <c r="J252" i="2"/>
  <c r="J249" i="2"/>
  <c r="J244" i="2"/>
  <c r="J240" i="2"/>
  <c r="J230" i="2"/>
  <c r="BK229" i="2"/>
  <c r="J226" i="2"/>
  <c r="J217" i="2"/>
  <c r="J216" i="2"/>
  <c r="J215" i="2"/>
  <c r="J210" i="2"/>
  <c r="J207" i="2"/>
  <c r="BK206" i="2"/>
  <c r="J201" i="2"/>
  <c r="J194" i="2"/>
  <c r="BK191" i="2"/>
  <c r="BK185" i="2"/>
  <c r="BK174" i="2"/>
  <c r="BK173" i="2"/>
  <c r="BK169" i="2"/>
  <c r="BK165" i="2"/>
  <c r="BK150" i="2"/>
  <c r="BK121" i="2"/>
  <c r="J118" i="2"/>
  <c r="BK114" i="2"/>
  <c r="AS56" i="1"/>
  <c r="P110" i="2" l="1"/>
  <c r="T143" i="2"/>
  <c r="T168" i="2"/>
  <c r="R178" i="2"/>
  <c r="T184" i="2"/>
  <c r="P200" i="2"/>
  <c r="BK218" i="2"/>
  <c r="J218" i="2"/>
  <c r="J77" i="2"/>
  <c r="BK232" i="2"/>
  <c r="J232" i="2"/>
  <c r="J78" i="2"/>
  <c r="BK239" i="2"/>
  <c r="J239" i="2" s="1"/>
  <c r="J79" i="2" s="1"/>
  <c r="BK264" i="2"/>
  <c r="J264" i="2"/>
  <c r="J80" i="2" s="1"/>
  <c r="R302" i="2"/>
  <c r="BK108" i="3"/>
  <c r="J108" i="3"/>
  <c r="J70" i="3" s="1"/>
  <c r="BK117" i="3"/>
  <c r="T134" i="3"/>
  <c r="T179" i="3"/>
  <c r="R217" i="3"/>
  <c r="R221" i="3"/>
  <c r="T227" i="3"/>
  <c r="P102" i="4"/>
  <c r="P105" i="4"/>
  <c r="P113" i="4"/>
  <c r="T122" i="4"/>
  <c r="T143" i="4"/>
  <c r="T164" i="4"/>
  <c r="BK102" i="5"/>
  <c r="R102" i="5"/>
  <c r="R110" i="5"/>
  <c r="P118" i="5"/>
  <c r="T130" i="5"/>
  <c r="T176" i="5"/>
  <c r="T202" i="5"/>
  <c r="P106" i="6"/>
  <c r="T106" i="6"/>
  <c r="R120" i="6"/>
  <c r="T135" i="6"/>
  <c r="T145" i="6"/>
  <c r="T151" i="6"/>
  <c r="R169" i="6"/>
  <c r="P178" i="6"/>
  <c r="R178" i="6"/>
  <c r="P206" i="6"/>
  <c r="BK224" i="6"/>
  <c r="J224" i="6"/>
  <c r="J78" i="6" s="1"/>
  <c r="R224" i="6"/>
  <c r="P102" i="7"/>
  <c r="P105" i="7"/>
  <c r="BK114" i="7"/>
  <c r="BK126" i="7"/>
  <c r="J126" i="7"/>
  <c r="J73" i="7"/>
  <c r="BK143" i="7"/>
  <c r="J143" i="7"/>
  <c r="J74" i="7"/>
  <c r="BK172" i="7"/>
  <c r="J172" i="7" s="1"/>
  <c r="J75" i="7" s="1"/>
  <c r="BK176" i="7"/>
  <c r="J176" i="7"/>
  <c r="J76" i="7" s="1"/>
  <c r="BK102" i="8"/>
  <c r="J102" i="8"/>
  <c r="J69" i="8"/>
  <c r="R102" i="8"/>
  <c r="T109" i="8"/>
  <c r="T119" i="8"/>
  <c r="T125" i="8"/>
  <c r="T129" i="8"/>
  <c r="T152" i="8"/>
  <c r="T169" i="8"/>
  <c r="T101" i="9"/>
  <c r="R134" i="9"/>
  <c r="P158" i="9"/>
  <c r="R168" i="9"/>
  <c r="P174" i="9"/>
  <c r="BK187" i="9"/>
  <c r="J187" i="9"/>
  <c r="J72" i="9"/>
  <c r="R187" i="9"/>
  <c r="T209" i="9"/>
  <c r="BK245" i="9"/>
  <c r="J245" i="9"/>
  <c r="J75" i="9"/>
  <c r="BK89" i="13"/>
  <c r="J89" i="13"/>
  <c r="J61" i="13"/>
  <c r="P89" i="13"/>
  <c r="P88" i="13" s="1"/>
  <c r="P87" i="13" s="1"/>
  <c r="AU70" i="1" s="1"/>
  <c r="R89" i="13"/>
  <c r="T89" i="13"/>
  <c r="P96" i="13"/>
  <c r="T110" i="2"/>
  <c r="R143" i="2"/>
  <c r="R168" i="2"/>
  <c r="BK184" i="2"/>
  <c r="BK200" i="2"/>
  <c r="J200" i="2"/>
  <c r="J75" i="2" s="1"/>
  <c r="BK209" i="2"/>
  <c r="J209" i="2"/>
  <c r="J76" i="2"/>
  <c r="R209" i="2"/>
  <c r="R218" i="2"/>
  <c r="T232" i="2"/>
  <c r="R239" i="2"/>
  <c r="R264" i="2"/>
  <c r="P302" i="2"/>
  <c r="R104" i="3"/>
  <c r="P108" i="3"/>
  <c r="T117" i="3"/>
  <c r="P134" i="3"/>
  <c r="R179" i="3"/>
  <c r="P217" i="3"/>
  <c r="P221" i="3"/>
  <c r="R227" i="3"/>
  <c r="BK102" i="4"/>
  <c r="J102" i="4"/>
  <c r="J69" i="4" s="1"/>
  <c r="T105" i="4"/>
  <c r="T113" i="4"/>
  <c r="T112" i="4"/>
  <c r="P122" i="4"/>
  <c r="R143" i="4"/>
  <c r="BK164" i="4"/>
  <c r="J164" i="4"/>
  <c r="J75" i="4" s="1"/>
  <c r="BK110" i="5"/>
  <c r="J110" i="5"/>
  <c r="J70" i="5"/>
  <c r="BK118" i="5"/>
  <c r="J118" i="5"/>
  <c r="J71" i="5"/>
  <c r="T118" i="5"/>
  <c r="R124" i="5"/>
  <c r="R130" i="5"/>
  <c r="P176" i="5"/>
  <c r="P202" i="5"/>
  <c r="BK120" i="6"/>
  <c r="J120" i="6"/>
  <c r="J70" i="6"/>
  <c r="T120" i="6"/>
  <c r="P135" i="6"/>
  <c r="BK145" i="6"/>
  <c r="J145" i="6"/>
  <c r="J72" i="6"/>
  <c r="R145" i="6"/>
  <c r="P151" i="6"/>
  <c r="BK169" i="6"/>
  <c r="J169" i="6"/>
  <c r="J75" i="6" s="1"/>
  <c r="P169" i="6"/>
  <c r="T169" i="6"/>
  <c r="BK206" i="6"/>
  <c r="J206" i="6" s="1"/>
  <c r="J77" i="6" s="1"/>
  <c r="P224" i="6"/>
  <c r="BK105" i="7"/>
  <c r="J105" i="7" s="1"/>
  <c r="J70" i="7" s="1"/>
  <c r="R114" i="7"/>
  <c r="T126" i="7"/>
  <c r="R143" i="7"/>
  <c r="T172" i="7"/>
  <c r="P176" i="7"/>
  <c r="P102" i="8"/>
  <c r="P109" i="8"/>
  <c r="P119" i="8"/>
  <c r="P125" i="8"/>
  <c r="R129" i="8"/>
  <c r="R152" i="8"/>
  <c r="R169" i="8"/>
  <c r="BK101" i="9"/>
  <c r="BK134" i="9"/>
  <c r="J134" i="9" s="1"/>
  <c r="J66" i="9" s="1"/>
  <c r="BK158" i="9"/>
  <c r="J158" i="9"/>
  <c r="J67" i="9" s="1"/>
  <c r="T158" i="9"/>
  <c r="T168" i="9"/>
  <c r="R174" i="9"/>
  <c r="P180" i="9"/>
  <c r="P187" i="9"/>
  <c r="BK209" i="9"/>
  <c r="J209" i="9"/>
  <c r="J73" i="9" s="1"/>
  <c r="BK232" i="9"/>
  <c r="J232" i="9"/>
  <c r="J74" i="9"/>
  <c r="R232" i="9"/>
  <c r="P245" i="9"/>
  <c r="R245" i="9"/>
  <c r="P275" i="9"/>
  <c r="R275" i="9"/>
  <c r="BK99" i="10"/>
  <c r="J99" i="10"/>
  <c r="J66" i="10"/>
  <c r="T99" i="10"/>
  <c r="P108" i="10"/>
  <c r="BK123" i="10"/>
  <c r="J123" i="10"/>
  <c r="J69" i="10" s="1"/>
  <c r="BK146" i="10"/>
  <c r="J146" i="10"/>
  <c r="J70" i="10"/>
  <c r="R146" i="10"/>
  <c r="BK181" i="10"/>
  <c r="J181" i="10" s="1"/>
  <c r="J72" i="10" s="1"/>
  <c r="P181" i="10"/>
  <c r="BK97" i="11"/>
  <c r="J97" i="11"/>
  <c r="J65" i="11"/>
  <c r="T97" i="11"/>
  <c r="R100" i="11"/>
  <c r="BK115" i="11"/>
  <c r="J115" i="11"/>
  <c r="J69" i="11" s="1"/>
  <c r="T115" i="11"/>
  <c r="T125" i="11"/>
  <c r="BK165" i="11"/>
  <c r="J165" i="11" s="1"/>
  <c r="J72" i="11" s="1"/>
  <c r="P165" i="11"/>
  <c r="P138" i="11"/>
  <c r="P174" i="11"/>
  <c r="T96" i="13"/>
  <c r="BK110" i="2"/>
  <c r="J110" i="2"/>
  <c r="J69" i="2" s="1"/>
  <c r="BK143" i="2"/>
  <c r="J143" i="2"/>
  <c r="J70" i="2"/>
  <c r="BK168" i="2"/>
  <c r="J168" i="2"/>
  <c r="J71" i="2"/>
  <c r="BK178" i="2"/>
  <c r="J178" i="2" s="1"/>
  <c r="J72" i="2" s="1"/>
  <c r="T178" i="2"/>
  <c r="P184" i="2"/>
  <c r="T200" i="2"/>
  <c r="T209" i="2"/>
  <c r="T218" i="2"/>
  <c r="P232" i="2"/>
  <c r="T239" i="2"/>
  <c r="P264" i="2"/>
  <c r="BK302" i="2"/>
  <c r="J302" i="2" s="1"/>
  <c r="J82" i="2" s="1"/>
  <c r="T302" i="2"/>
  <c r="P104" i="3"/>
  <c r="P103" i="3" s="1"/>
  <c r="R108" i="3"/>
  <c r="P117" i="3"/>
  <c r="BK134" i="3"/>
  <c r="J134" i="3" s="1"/>
  <c r="J73" i="3" s="1"/>
  <c r="BK179" i="3"/>
  <c r="J179" i="3"/>
  <c r="J74" i="3" s="1"/>
  <c r="BK217" i="3"/>
  <c r="J217" i="3"/>
  <c r="J75" i="3"/>
  <c r="BK221" i="3"/>
  <c r="J221" i="3" s="1"/>
  <c r="J76" i="3" s="1"/>
  <c r="BK227" i="3"/>
  <c r="J227" i="3" s="1"/>
  <c r="J77" i="3" s="1"/>
  <c r="R102" i="4"/>
  <c r="BK105" i="4"/>
  <c r="J105" i="4" s="1"/>
  <c r="J70" i="4" s="1"/>
  <c r="R113" i="4"/>
  <c r="R122" i="4"/>
  <c r="P143" i="4"/>
  <c r="R164" i="4"/>
  <c r="T102" i="5"/>
  <c r="T101" i="5"/>
  <c r="T110" i="5"/>
  <c r="BK124" i="5"/>
  <c r="J124" i="5"/>
  <c r="J73" i="5"/>
  <c r="T124" i="5"/>
  <c r="T123" i="5" s="1"/>
  <c r="P130" i="5"/>
  <c r="BK176" i="5"/>
  <c r="J176" i="5" s="1"/>
  <c r="J75" i="5" s="1"/>
  <c r="BK202" i="5"/>
  <c r="J202" i="5"/>
  <c r="J76" i="5" s="1"/>
  <c r="BK106" i="6"/>
  <c r="J106" i="6"/>
  <c r="J69" i="6"/>
  <c r="R106" i="6"/>
  <c r="P120" i="6"/>
  <c r="BK135" i="6"/>
  <c r="J135" i="6"/>
  <c r="J71" i="6" s="1"/>
  <c r="R135" i="6"/>
  <c r="P145" i="6"/>
  <c r="BK151" i="6"/>
  <c r="R151" i="6"/>
  <c r="BK178" i="6"/>
  <c r="J178" i="6"/>
  <c r="J76" i="6"/>
  <c r="T178" i="6"/>
  <c r="R206" i="6"/>
  <c r="T206" i="6"/>
  <c r="T224" i="6"/>
  <c r="BK102" i="7"/>
  <c r="BK101" i="7" s="1"/>
  <c r="J101" i="7" s="1"/>
  <c r="J68" i="7" s="1"/>
  <c r="T102" i="7"/>
  <c r="T105" i="7"/>
  <c r="T114" i="7"/>
  <c r="P126" i="7"/>
  <c r="T143" i="7"/>
  <c r="R172" i="7"/>
  <c r="T176" i="7"/>
  <c r="BK109" i="8"/>
  <c r="J109" i="8" s="1"/>
  <c r="J70" i="8" s="1"/>
  <c r="R109" i="8"/>
  <c r="R119" i="8"/>
  <c r="BK125" i="8"/>
  <c r="BK129" i="8"/>
  <c r="J129" i="8"/>
  <c r="J74" i="8"/>
  <c r="BK152" i="8"/>
  <c r="J152" i="8" s="1"/>
  <c r="J75" i="8" s="1"/>
  <c r="BK169" i="8"/>
  <c r="J169" i="8" s="1"/>
  <c r="J76" i="8" s="1"/>
  <c r="P101" i="9"/>
  <c r="T134" i="9"/>
  <c r="R158" i="9"/>
  <c r="P168" i="9"/>
  <c r="BK174" i="9"/>
  <c r="BK180" i="9"/>
  <c r="J180" i="9" s="1"/>
  <c r="J71" i="9" s="1"/>
  <c r="R180" i="9"/>
  <c r="T187" i="9"/>
  <c r="R209" i="9"/>
  <c r="P232" i="9"/>
  <c r="T232" i="9"/>
  <c r="T245" i="9"/>
  <c r="BK275" i="9"/>
  <c r="J275" i="9" s="1"/>
  <c r="J77" i="9" s="1"/>
  <c r="T275" i="9"/>
  <c r="BK96" i="10"/>
  <c r="J96" i="10" s="1"/>
  <c r="J65" i="10" s="1"/>
  <c r="R96" i="10"/>
  <c r="P99" i="10"/>
  <c r="BK108" i="10"/>
  <c r="J108" i="10"/>
  <c r="J68" i="10"/>
  <c r="P123" i="10"/>
  <c r="R123" i="10"/>
  <c r="P146" i="10"/>
  <c r="BK177" i="10"/>
  <c r="J177" i="10" s="1"/>
  <c r="J71" i="10" s="1"/>
  <c r="P177" i="10"/>
  <c r="T177" i="10"/>
  <c r="T181" i="10"/>
  <c r="P97" i="11"/>
  <c r="BK100" i="11"/>
  <c r="J100" i="11"/>
  <c r="J66" i="11" s="1"/>
  <c r="T100" i="11"/>
  <c r="R108" i="11"/>
  <c r="P115" i="11"/>
  <c r="BK125" i="11"/>
  <c r="J125" i="11" s="1"/>
  <c r="J70" i="11" s="1"/>
  <c r="P125" i="11"/>
  <c r="R165" i="11"/>
  <c r="R138" i="11" s="1"/>
  <c r="BK174" i="11"/>
  <c r="J174" i="11"/>
  <c r="J73" i="11" s="1"/>
  <c r="T174" i="11"/>
  <c r="BK96" i="12"/>
  <c r="J96" i="12"/>
  <c r="J65" i="12" s="1"/>
  <c r="P96" i="12"/>
  <c r="R96" i="12"/>
  <c r="T96" i="12"/>
  <c r="BK103" i="12"/>
  <c r="J103" i="12" s="1"/>
  <c r="J66" i="12" s="1"/>
  <c r="P103" i="12"/>
  <c r="R103" i="12"/>
  <c r="T103" i="12"/>
  <c r="BK111" i="12"/>
  <c r="J111" i="12"/>
  <c r="J67" i="12" s="1"/>
  <c r="P111" i="12"/>
  <c r="R111" i="12"/>
  <c r="T111" i="12"/>
  <c r="BK117" i="12"/>
  <c r="J117" i="12" s="1"/>
  <c r="J69" i="12" s="1"/>
  <c r="P117" i="12"/>
  <c r="R117" i="12"/>
  <c r="T117" i="12"/>
  <c r="BK122" i="12"/>
  <c r="J122" i="12"/>
  <c r="J70" i="12" s="1"/>
  <c r="P122" i="12"/>
  <c r="R122" i="12"/>
  <c r="T122" i="12"/>
  <c r="BK154" i="12"/>
  <c r="J154" i="12" s="1"/>
  <c r="J71" i="12" s="1"/>
  <c r="P154" i="12"/>
  <c r="R154" i="12"/>
  <c r="T154" i="12"/>
  <c r="BK175" i="12"/>
  <c r="J175" i="12"/>
  <c r="J72" i="12" s="1"/>
  <c r="P175" i="12"/>
  <c r="R175" i="12"/>
  <c r="T175" i="12"/>
  <c r="BK96" i="13"/>
  <c r="J96" i="13" s="1"/>
  <c r="J64" i="13" s="1"/>
  <c r="R110" i="2"/>
  <c r="R109" i="2" s="1"/>
  <c r="P143" i="2"/>
  <c r="P168" i="2"/>
  <c r="P178" i="2"/>
  <c r="R184" i="2"/>
  <c r="R183" i="2" s="1"/>
  <c r="R200" i="2"/>
  <c r="P209" i="2"/>
  <c r="P218" i="2"/>
  <c r="R232" i="2"/>
  <c r="P239" i="2"/>
  <c r="T264" i="2"/>
  <c r="BK104" i="3"/>
  <c r="BK103" i="3" s="1"/>
  <c r="J103" i="3" s="1"/>
  <c r="J68" i="3" s="1"/>
  <c r="T104" i="3"/>
  <c r="T108" i="3"/>
  <c r="R117" i="3"/>
  <c r="R134" i="3"/>
  <c r="P179" i="3"/>
  <c r="T217" i="3"/>
  <c r="T221" i="3"/>
  <c r="P227" i="3"/>
  <c r="T102" i="4"/>
  <c r="T101" i="4" s="1"/>
  <c r="T100" i="4" s="1"/>
  <c r="R105" i="4"/>
  <c r="BK113" i="4"/>
  <c r="J113" i="4" s="1"/>
  <c r="J72" i="4" s="1"/>
  <c r="BK122" i="4"/>
  <c r="J122" i="4" s="1"/>
  <c r="J73" i="4" s="1"/>
  <c r="BK143" i="4"/>
  <c r="J143" i="4"/>
  <c r="J74" i="4" s="1"/>
  <c r="P164" i="4"/>
  <c r="P102" i="5"/>
  <c r="P110" i="5"/>
  <c r="R118" i="5"/>
  <c r="P124" i="5"/>
  <c r="P123" i="5"/>
  <c r="BK130" i="5"/>
  <c r="J130" i="5" s="1"/>
  <c r="J74" i="5" s="1"/>
  <c r="R176" i="5"/>
  <c r="R202" i="5"/>
  <c r="R102" i="7"/>
  <c r="R105" i="7"/>
  <c r="P114" i="7"/>
  <c r="R126" i="7"/>
  <c r="P143" i="7"/>
  <c r="P172" i="7"/>
  <c r="R176" i="7"/>
  <c r="T102" i="8"/>
  <c r="T101" i="8" s="1"/>
  <c r="BK119" i="8"/>
  <c r="J119" i="8"/>
  <c r="J71" i="8"/>
  <c r="R125" i="8"/>
  <c r="R124" i="8" s="1"/>
  <c r="P129" i="8"/>
  <c r="P152" i="8"/>
  <c r="P169" i="8"/>
  <c r="R101" i="9"/>
  <c r="R100" i="9"/>
  <c r="P134" i="9"/>
  <c r="BK168" i="9"/>
  <c r="J168" i="9" s="1"/>
  <c r="J68" i="9" s="1"/>
  <c r="T174" i="9"/>
  <c r="T173" i="9" s="1"/>
  <c r="T180" i="9"/>
  <c r="P209" i="9"/>
  <c r="P96" i="10"/>
  <c r="P95" i="10" s="1"/>
  <c r="T96" i="10"/>
  <c r="T95" i="10"/>
  <c r="R99" i="10"/>
  <c r="R108" i="10"/>
  <c r="T108" i="10"/>
  <c r="T123" i="10"/>
  <c r="T146" i="10"/>
  <c r="R177" i="10"/>
  <c r="R181" i="10"/>
  <c r="R97" i="11"/>
  <c r="R96" i="11"/>
  <c r="P100" i="11"/>
  <c r="BK108" i="11"/>
  <c r="J108" i="11"/>
  <c r="J68" i="11"/>
  <c r="P108" i="11"/>
  <c r="T108" i="11"/>
  <c r="R115" i="11"/>
  <c r="R125" i="11"/>
  <c r="T165" i="11"/>
  <c r="T138" i="11" s="1"/>
  <c r="R174" i="11"/>
  <c r="R96" i="13"/>
  <c r="J60" i="2"/>
  <c r="F104" i="2"/>
  <c r="BE124" i="2"/>
  <c r="BE140" i="2"/>
  <c r="BE144" i="2"/>
  <c r="BE147" i="2"/>
  <c r="BE165" i="2"/>
  <c r="BE174" i="2"/>
  <c r="BE177" i="2"/>
  <c r="BE180" i="2"/>
  <c r="BE188" i="2"/>
  <c r="BE194" i="2"/>
  <c r="BE198" i="2"/>
  <c r="BE213" i="2"/>
  <c r="BE219" i="2"/>
  <c r="BE233" i="2"/>
  <c r="BE240" i="2"/>
  <c r="BE243" i="2"/>
  <c r="BE255" i="2"/>
  <c r="BE258" i="2"/>
  <c r="BE261" i="2"/>
  <c r="BE262" i="2"/>
  <c r="BE270" i="2"/>
  <c r="BE276" i="2"/>
  <c r="BE291" i="2"/>
  <c r="BE294" i="2"/>
  <c r="BE295" i="2"/>
  <c r="BE319" i="2"/>
  <c r="BE323" i="2"/>
  <c r="BE326" i="2"/>
  <c r="BE339" i="2"/>
  <c r="BE344" i="2"/>
  <c r="BK297" i="2"/>
  <c r="J297" i="2" s="1"/>
  <c r="J81" i="2" s="1"/>
  <c r="J62" i="3"/>
  <c r="F98" i="3"/>
  <c r="BE107" i="3"/>
  <c r="BE115" i="3"/>
  <c r="BE127" i="3"/>
  <c r="BE129" i="3"/>
  <c r="BE135" i="3"/>
  <c r="BE136" i="3"/>
  <c r="BE137" i="3"/>
  <c r="BE139" i="3"/>
  <c r="BE142" i="3"/>
  <c r="BE146" i="3"/>
  <c r="BE147" i="3"/>
  <c r="BE149" i="3"/>
  <c r="BE150" i="3"/>
  <c r="BE156" i="3"/>
  <c r="BE158" i="3"/>
  <c r="BE167" i="3"/>
  <c r="BE171" i="3"/>
  <c r="BE174" i="3"/>
  <c r="BE175" i="3"/>
  <c r="BE178" i="3"/>
  <c r="BE180" i="3"/>
  <c r="BE183" i="3"/>
  <c r="BE184" i="3"/>
  <c r="BE185" i="3"/>
  <c r="BE188" i="3"/>
  <c r="BE189" i="3"/>
  <c r="BE190" i="3"/>
  <c r="BE193" i="3"/>
  <c r="BE195" i="3"/>
  <c r="BE197" i="3"/>
  <c r="BE198" i="3"/>
  <c r="BE203" i="3"/>
  <c r="BE209" i="3"/>
  <c r="BE214" i="3"/>
  <c r="BE224" i="3"/>
  <c r="BE230" i="3"/>
  <c r="J63" i="4"/>
  <c r="J94" i="4"/>
  <c r="F97" i="4"/>
  <c r="BE114" i="4"/>
  <c r="BE117" i="4"/>
  <c r="BE118" i="4"/>
  <c r="BE120" i="4"/>
  <c r="BE121" i="4"/>
  <c r="BE126" i="4"/>
  <c r="BE128" i="4"/>
  <c r="BE129" i="4"/>
  <c r="BE131" i="4"/>
  <c r="BE139" i="4"/>
  <c r="BE147" i="4"/>
  <c r="BE150" i="4"/>
  <c r="BE161" i="4"/>
  <c r="BE162" i="4"/>
  <c r="BE169" i="4"/>
  <c r="BE179" i="4"/>
  <c r="BE182" i="4"/>
  <c r="BE184" i="4"/>
  <c r="BE185" i="4"/>
  <c r="BE192" i="4"/>
  <c r="F62" i="5"/>
  <c r="J63" i="5"/>
  <c r="J94" i="5"/>
  <c r="BE108" i="5"/>
  <c r="BE112" i="5"/>
  <c r="BE125" i="5"/>
  <c r="BE133" i="5"/>
  <c r="BE134" i="5"/>
  <c r="BE140" i="5"/>
  <c r="BE149" i="5"/>
  <c r="BE150" i="5"/>
  <c r="BE156" i="5"/>
  <c r="BE158" i="5"/>
  <c r="BE164" i="5"/>
  <c r="BE165" i="5"/>
  <c r="BE169" i="5"/>
  <c r="BE170" i="5"/>
  <c r="BE181" i="5"/>
  <c r="BE182" i="5"/>
  <c r="BE185" i="5"/>
  <c r="BE186" i="5"/>
  <c r="BE188" i="5"/>
  <c r="BE189" i="5"/>
  <c r="BE190" i="5"/>
  <c r="BE191" i="5"/>
  <c r="BE194" i="5"/>
  <c r="BE200" i="5"/>
  <c r="J63" i="6"/>
  <c r="F101" i="6"/>
  <c r="BE124" i="6"/>
  <c r="BE137" i="6"/>
  <c r="BE144" i="6"/>
  <c r="BE147" i="6"/>
  <c r="BE168" i="6"/>
  <c r="BE170" i="6"/>
  <c r="BE174" i="6"/>
  <c r="BE188" i="6"/>
  <c r="BE189" i="6"/>
  <c r="BE204" i="6"/>
  <c r="BE205" i="6"/>
  <c r="BE207" i="6"/>
  <c r="BE241" i="6"/>
  <c r="BE249" i="6"/>
  <c r="BE254" i="6"/>
  <c r="BK253" i="6"/>
  <c r="J253" i="6" s="1"/>
  <c r="J80" i="6" s="1"/>
  <c r="J60" i="7"/>
  <c r="F62" i="7"/>
  <c r="E86" i="7"/>
  <c r="J96" i="7"/>
  <c r="BE104" i="7"/>
  <c r="BE124" i="7"/>
  <c r="BE125" i="7"/>
  <c r="BE131" i="7"/>
  <c r="BE134" i="7"/>
  <c r="BE135" i="7"/>
  <c r="BE136" i="7"/>
  <c r="BE142" i="7"/>
  <c r="BE153" i="7"/>
  <c r="BE154" i="7"/>
  <c r="BE161" i="7"/>
  <c r="BE162" i="7"/>
  <c r="BE175" i="7"/>
  <c r="BE177" i="7"/>
  <c r="E52" i="8"/>
  <c r="F63" i="8"/>
  <c r="F96" i="8"/>
  <c r="J97" i="8"/>
  <c r="BE110" i="8"/>
  <c r="BE126" i="8"/>
  <c r="BE131" i="8"/>
  <c r="BE134" i="8"/>
  <c r="BE136" i="8"/>
  <c r="BE138" i="8"/>
  <c r="BE140" i="8"/>
  <c r="BE141" i="8"/>
  <c r="BE144" i="8"/>
  <c r="BE145" i="8"/>
  <c r="BE146" i="8"/>
  <c r="BE148" i="8"/>
  <c r="BE150" i="8"/>
  <c r="BE168" i="8"/>
  <c r="J59" i="9"/>
  <c r="BE105" i="9"/>
  <c r="BE108" i="9"/>
  <c r="BE111" i="9"/>
  <c r="BE114" i="9"/>
  <c r="BE141" i="9"/>
  <c r="BE144" i="9"/>
  <c r="BE152" i="9"/>
  <c r="BE181" i="9"/>
  <c r="BE188" i="9"/>
  <c r="BE189" i="9"/>
  <c r="BE191" i="9"/>
  <c r="BE192" i="9"/>
  <c r="BE199" i="9"/>
  <c r="BE202" i="9"/>
  <c r="BE230" i="9"/>
  <c r="BE243" i="9"/>
  <c r="BE244" i="9"/>
  <c r="BE261" i="9"/>
  <c r="BE267" i="9"/>
  <c r="BE268" i="9"/>
  <c r="BE296" i="9"/>
  <c r="BE102" i="13"/>
  <c r="BK92" i="13"/>
  <c r="J92" i="13"/>
  <c r="J62" i="13" s="1"/>
  <c r="BK94" i="13"/>
  <c r="J94" i="13"/>
  <c r="J63" i="13"/>
  <c r="J62" i="2"/>
  <c r="E94" i="2"/>
  <c r="J105" i="2"/>
  <c r="BE118" i="2"/>
  <c r="BE136" i="2"/>
  <c r="BE160" i="2"/>
  <c r="BE169" i="2"/>
  <c r="BE179" i="2"/>
  <c r="BE185" i="2"/>
  <c r="BE214" i="2"/>
  <c r="BE252" i="2"/>
  <c r="BE273" i="2"/>
  <c r="BE280" i="2"/>
  <c r="BE296" i="2"/>
  <c r="BE298" i="2"/>
  <c r="BE303" i="2"/>
  <c r="J63" i="3"/>
  <c r="J96" i="3"/>
  <c r="BE106" i="3"/>
  <c r="BE109" i="3"/>
  <c r="BE110" i="3"/>
  <c r="BE112" i="3"/>
  <c r="BE118" i="3"/>
  <c r="BE119" i="3"/>
  <c r="BE120" i="3"/>
  <c r="BE123" i="3"/>
  <c r="BE125" i="3"/>
  <c r="BE130" i="3"/>
  <c r="BE132" i="3"/>
  <c r="BE140" i="3"/>
  <c r="BE143" i="3"/>
  <c r="BE144" i="3"/>
  <c r="BE151" i="3"/>
  <c r="BE155" i="3"/>
  <c r="BE159" i="3"/>
  <c r="BE166" i="3"/>
  <c r="BE168" i="3"/>
  <c r="BE170" i="3"/>
  <c r="BE187" i="3"/>
  <c r="BE192" i="3"/>
  <c r="BE196" i="3"/>
  <c r="BE204" i="3"/>
  <c r="BE208" i="3"/>
  <c r="BE210" i="3"/>
  <c r="BE213" i="3"/>
  <c r="BE215" i="3"/>
  <c r="BE218" i="3"/>
  <c r="BE219" i="3"/>
  <c r="BE222" i="3"/>
  <c r="BE225" i="3"/>
  <c r="BE229" i="3"/>
  <c r="BE232" i="3"/>
  <c r="J62" i="4"/>
  <c r="BE104" i="4"/>
  <c r="BE107" i="4"/>
  <c r="BE125" i="4"/>
  <c r="BE137" i="4"/>
  <c r="BE158" i="4"/>
  <c r="BE159" i="4"/>
  <c r="BE160" i="4"/>
  <c r="BE163" i="4"/>
  <c r="BE165" i="4"/>
  <c r="BE166" i="4"/>
  <c r="BE172" i="4"/>
  <c r="BE173" i="4"/>
  <c r="BE175" i="4"/>
  <c r="BE183" i="4"/>
  <c r="BE188" i="4"/>
  <c r="BK194" i="4"/>
  <c r="J194" i="4" s="1"/>
  <c r="J76" i="4" s="1"/>
  <c r="E52" i="5"/>
  <c r="F63" i="5"/>
  <c r="BE104" i="5"/>
  <c r="BE126" i="5"/>
  <c r="BE142" i="5"/>
  <c r="BE144" i="5"/>
  <c r="BE146" i="5"/>
  <c r="BE148" i="5"/>
  <c r="BE153" i="5"/>
  <c r="BE157" i="5"/>
  <c r="BE159" i="5"/>
  <c r="BE168" i="5"/>
  <c r="BE173" i="5"/>
  <c r="BE192" i="5"/>
  <c r="BE193" i="5"/>
  <c r="BE195" i="5"/>
  <c r="BE203" i="5"/>
  <c r="BE204" i="5"/>
  <c r="F62" i="6"/>
  <c r="J98" i="6"/>
  <c r="BE113" i="6"/>
  <c r="BE136" i="6"/>
  <c r="BE140" i="6"/>
  <c r="BE155" i="6"/>
  <c r="BE167" i="6"/>
  <c r="BE182" i="6"/>
  <c r="BE221" i="6"/>
  <c r="BE223" i="6"/>
  <c r="J63" i="7"/>
  <c r="F97" i="7"/>
  <c r="BE106" i="7"/>
  <c r="BE127" i="7"/>
  <c r="BE128" i="7"/>
  <c r="BE132" i="7"/>
  <c r="BE137" i="7"/>
  <c r="BE141" i="7"/>
  <c r="BE146" i="7"/>
  <c r="BE148" i="7"/>
  <c r="BE149" i="7"/>
  <c r="BE151" i="7"/>
  <c r="BE155" i="7"/>
  <c r="BE160" i="7"/>
  <c r="BE163" i="7"/>
  <c r="BE164" i="7"/>
  <c r="BE165" i="7"/>
  <c r="BE166" i="7"/>
  <c r="BE167" i="7"/>
  <c r="BE168" i="7"/>
  <c r="BE170" i="7"/>
  <c r="BE171" i="7"/>
  <c r="BE178" i="7"/>
  <c r="J60" i="8"/>
  <c r="BE103" i="8"/>
  <c r="BE104" i="8"/>
  <c r="BE107" i="8"/>
  <c r="BE108" i="8"/>
  <c r="BE118" i="8"/>
  <c r="BE120" i="8"/>
  <c r="BE142" i="8"/>
  <c r="BE155" i="8"/>
  <c r="BE158" i="8"/>
  <c r="BE161" i="8"/>
  <c r="BE163" i="8"/>
  <c r="BE164" i="8"/>
  <c r="BE166" i="8"/>
  <c r="BE167" i="8"/>
  <c r="BE170" i="8"/>
  <c r="BE171" i="8"/>
  <c r="E50" i="9"/>
  <c r="F58" i="9"/>
  <c r="BE102" i="9"/>
  <c r="BE123" i="9"/>
  <c r="BE138" i="9"/>
  <c r="BE155" i="9"/>
  <c r="BE159" i="9"/>
  <c r="BE160" i="9"/>
  <c r="BE186" i="9"/>
  <c r="BE190" i="9"/>
  <c r="BE210" i="9"/>
  <c r="BE225" i="9"/>
  <c r="BE249" i="9"/>
  <c r="BE252" i="9"/>
  <c r="BE264" i="9"/>
  <c r="BE276" i="9"/>
  <c r="BE286" i="9"/>
  <c r="BK270" i="9"/>
  <c r="J270" i="9" s="1"/>
  <c r="J76" i="9" s="1"/>
  <c r="J56" i="10"/>
  <c r="J58" i="10"/>
  <c r="J59" i="10"/>
  <c r="BE97" i="10"/>
  <c r="BE98" i="10"/>
  <c r="BE100" i="10"/>
  <c r="BE102" i="10"/>
  <c r="BE103" i="10"/>
  <c r="BE106" i="10"/>
  <c r="BE109" i="10"/>
  <c r="BE110" i="10"/>
  <c r="BE113" i="10"/>
  <c r="BE116" i="10"/>
  <c r="BE120" i="10"/>
  <c r="BE124" i="10"/>
  <c r="BE125" i="10"/>
  <c r="BE127" i="10"/>
  <c r="BE130" i="10"/>
  <c r="BE134" i="10"/>
  <c r="BE135" i="10"/>
  <c r="BE136" i="10"/>
  <c r="BE137" i="10"/>
  <c r="BE139" i="10"/>
  <c r="BE141" i="10"/>
  <c r="BE143" i="10"/>
  <c r="BE144" i="10"/>
  <c r="BE151" i="10"/>
  <c r="BE153" i="10"/>
  <c r="BE157" i="10"/>
  <c r="BE158" i="10"/>
  <c r="BE160" i="10"/>
  <c r="BE162" i="10"/>
  <c r="BE163" i="10"/>
  <c r="BE169" i="10"/>
  <c r="BE171" i="10"/>
  <c r="BE176" i="10"/>
  <c r="BE179" i="10"/>
  <c r="BE183" i="10"/>
  <c r="E50" i="11"/>
  <c r="J56" i="11"/>
  <c r="F92" i="11"/>
  <c r="BE99" i="11"/>
  <c r="BE101" i="11"/>
  <c r="BE102" i="11"/>
  <c r="BE103" i="11"/>
  <c r="BE106" i="11"/>
  <c r="BE110" i="11"/>
  <c r="BE111" i="11"/>
  <c r="BE112" i="11"/>
  <c r="BE122" i="11"/>
  <c r="BE126" i="11"/>
  <c r="BE131" i="11"/>
  <c r="BE133" i="11"/>
  <c r="BE144" i="11"/>
  <c r="BE149" i="11"/>
  <c r="BE151" i="11"/>
  <c r="BE155" i="11"/>
  <c r="BE157" i="11"/>
  <c r="BE166" i="11"/>
  <c r="BE169" i="11"/>
  <c r="BE172" i="11"/>
  <c r="BE175" i="11"/>
  <c r="BE176" i="11"/>
  <c r="E50" i="12"/>
  <c r="J90" i="12"/>
  <c r="BE97" i="12"/>
  <c r="BE100" i="12"/>
  <c r="BE104" i="12"/>
  <c r="BE112" i="12"/>
  <c r="BE119" i="12"/>
  <c r="BE123" i="12"/>
  <c r="BE125" i="12"/>
  <c r="BE132" i="12"/>
  <c r="BE135" i="12"/>
  <c r="BE138" i="12"/>
  <c r="BE140" i="12"/>
  <c r="BE141" i="12"/>
  <c r="BE150" i="12"/>
  <c r="BE157" i="12"/>
  <c r="BE159" i="12"/>
  <c r="BE98" i="13"/>
  <c r="BK99" i="13"/>
  <c r="J99" i="13" s="1"/>
  <c r="J65" i="13" s="1"/>
  <c r="BK101" i="13"/>
  <c r="J101" i="13" s="1"/>
  <c r="J66" i="13" s="1"/>
  <c r="BK103" i="13"/>
  <c r="J103" i="13"/>
  <c r="J67" i="13" s="1"/>
  <c r="F63" i="2"/>
  <c r="BE111" i="2"/>
  <c r="BE114" i="2"/>
  <c r="BE115" i="2"/>
  <c r="BE121" i="2"/>
  <c r="BE155" i="2"/>
  <c r="BE201" i="2"/>
  <c r="BE208" i="2"/>
  <c r="BE223" i="2"/>
  <c r="BE230" i="2"/>
  <c r="BE245" i="2"/>
  <c r="BE248" i="2"/>
  <c r="BE249" i="2"/>
  <c r="BE263" i="2"/>
  <c r="BK343" i="2"/>
  <c r="J343" i="2" s="1"/>
  <c r="J84" i="2" s="1"/>
  <c r="F63" i="3"/>
  <c r="BE121" i="3"/>
  <c r="BE122" i="3"/>
  <c r="BE128" i="3"/>
  <c r="BE133" i="3"/>
  <c r="BE141" i="3"/>
  <c r="BE145" i="3"/>
  <c r="BE148" i="3"/>
  <c r="BE152" i="3"/>
  <c r="BE160" i="3"/>
  <c r="BE161" i="3"/>
  <c r="BE162" i="3"/>
  <c r="BE165" i="3"/>
  <c r="BE169" i="3"/>
  <c r="BE194" i="3"/>
  <c r="BE205" i="3"/>
  <c r="BE206" i="3"/>
  <c r="BE207" i="3"/>
  <c r="E52" i="4"/>
  <c r="BE106" i="4"/>
  <c r="BE108" i="4"/>
  <c r="BE116" i="4"/>
  <c r="BE123" i="4"/>
  <c r="BE130" i="4"/>
  <c r="BE132" i="4"/>
  <c r="BE135" i="4"/>
  <c r="BE136" i="4"/>
  <c r="BE141" i="4"/>
  <c r="BE148" i="4"/>
  <c r="BE149" i="4"/>
  <c r="BE152" i="4"/>
  <c r="BE153" i="4"/>
  <c r="BE167" i="4"/>
  <c r="BE168" i="4"/>
  <c r="BE171" i="4"/>
  <c r="BE174" i="4"/>
  <c r="BE176" i="4"/>
  <c r="BE177" i="4"/>
  <c r="BE178" i="4"/>
  <c r="BE180" i="4"/>
  <c r="BE181" i="4"/>
  <c r="BE189" i="4"/>
  <c r="BE191" i="4"/>
  <c r="BE193" i="4"/>
  <c r="J62" i="5"/>
  <c r="BE105" i="5"/>
  <c r="BE106" i="5"/>
  <c r="BE111" i="5"/>
  <c r="BE120" i="5"/>
  <c r="BE128" i="5"/>
  <c r="BE136" i="5"/>
  <c r="BE151" i="5"/>
  <c r="BE152" i="5"/>
  <c r="BE155" i="5"/>
  <c r="BE160" i="5"/>
  <c r="BE163" i="5"/>
  <c r="BE166" i="5"/>
  <c r="BE167" i="5"/>
  <c r="BE171" i="5"/>
  <c r="BE172" i="5"/>
  <c r="BE174" i="5"/>
  <c r="BE177" i="5"/>
  <c r="BE183" i="5"/>
  <c r="BE187" i="5"/>
  <c r="BE196" i="5"/>
  <c r="BE198" i="5"/>
  <c r="BE199" i="5"/>
  <c r="BE201" i="5"/>
  <c r="E52" i="6"/>
  <c r="J100" i="6"/>
  <c r="BE107" i="6"/>
  <c r="BE121" i="6"/>
  <c r="BE141" i="6"/>
  <c r="BE152" i="6"/>
  <c r="BE159" i="6"/>
  <c r="BE162" i="6"/>
  <c r="BE179" i="6"/>
  <c r="BE196" i="6"/>
  <c r="BE203" i="6"/>
  <c r="BE218" i="6"/>
  <c r="BE107" i="7"/>
  <c r="BE117" i="7"/>
  <c r="BE118" i="7"/>
  <c r="BE121" i="7"/>
  <c r="BE129" i="7"/>
  <c r="BE133" i="7"/>
  <c r="BE138" i="7"/>
  <c r="BE144" i="7"/>
  <c r="BE147" i="7"/>
  <c r="BE150" i="7"/>
  <c r="BE152" i="7"/>
  <c r="BE156" i="7"/>
  <c r="BE173" i="7"/>
  <c r="BE179" i="7"/>
  <c r="J62" i="8"/>
  <c r="BE105" i="8"/>
  <c r="BE115" i="8"/>
  <c r="BE121" i="8"/>
  <c r="BE127" i="8"/>
  <c r="BE128" i="8"/>
  <c r="BE130" i="8"/>
  <c r="BE139" i="8"/>
  <c r="BE147" i="8"/>
  <c r="BE149" i="8"/>
  <c r="BE151" i="8"/>
  <c r="BE153" i="8"/>
  <c r="BE156" i="8"/>
  <c r="BE157" i="8"/>
  <c r="BE159" i="8"/>
  <c r="BE160" i="8"/>
  <c r="BE162" i="8"/>
  <c r="BE165" i="8"/>
  <c r="J58" i="9"/>
  <c r="J93" i="9"/>
  <c r="F96" i="9"/>
  <c r="BE117" i="9"/>
  <c r="BE120" i="9"/>
  <c r="BE131" i="9"/>
  <c r="BE135" i="9"/>
  <c r="BE175" i="9"/>
  <c r="BE179" i="9"/>
  <c r="BE185" i="9"/>
  <c r="BE207" i="9"/>
  <c r="BE208" i="9"/>
  <c r="BE216" i="9"/>
  <c r="BE231" i="9"/>
  <c r="BE233" i="9"/>
  <c r="BE246" i="9"/>
  <c r="BE289" i="9"/>
  <c r="BE150" i="10"/>
  <c r="BE155" i="10"/>
  <c r="BE164" i="10"/>
  <c r="BE165" i="10"/>
  <c r="BE168" i="10"/>
  <c r="BE170" i="10"/>
  <c r="BE173" i="10"/>
  <c r="BE180" i="10"/>
  <c r="BE182" i="10"/>
  <c r="BE184" i="10"/>
  <c r="F58" i="11"/>
  <c r="J91" i="11"/>
  <c r="BE113" i="11"/>
  <c r="BE116" i="11"/>
  <c r="BE117" i="11"/>
  <c r="BE118" i="11"/>
  <c r="BE119" i="11"/>
  <c r="BE128" i="11"/>
  <c r="BE129" i="11"/>
  <c r="BE130" i="11"/>
  <c r="BE132" i="11"/>
  <c r="BE134" i="11"/>
  <c r="BE135" i="11"/>
  <c r="BE146" i="11"/>
  <c r="BE152" i="11"/>
  <c r="BE158" i="11"/>
  <c r="BE159" i="11"/>
  <c r="BE160" i="11"/>
  <c r="BE161" i="11"/>
  <c r="BE163" i="11"/>
  <c r="BE164" i="11"/>
  <c r="BE168" i="11"/>
  <c r="BE171" i="11"/>
  <c r="BE173" i="11"/>
  <c r="J56" i="12"/>
  <c r="F59" i="12"/>
  <c r="BE101" i="12"/>
  <c r="BE102" i="12"/>
  <c r="BE106" i="12"/>
  <c r="BE110" i="12"/>
  <c r="BE113" i="12"/>
  <c r="BE121" i="12"/>
  <c r="BE124" i="12"/>
  <c r="BE126" i="12"/>
  <c r="BE128" i="12"/>
  <c r="BE134" i="12"/>
  <c r="BE142" i="12"/>
  <c r="BE144" i="12"/>
  <c r="BE145" i="12"/>
  <c r="BE177" i="12"/>
  <c r="E48" i="13"/>
  <c r="J52" i="13"/>
  <c r="F54" i="13"/>
  <c r="J54" i="13"/>
  <c r="F55" i="13"/>
  <c r="J55" i="13"/>
  <c r="BE90" i="13"/>
  <c r="BE91" i="13"/>
  <c r="BE93" i="13"/>
  <c r="BE95" i="13"/>
  <c r="BE97" i="13"/>
  <c r="BE100" i="13"/>
  <c r="BE150" i="2"/>
  <c r="BE170" i="2"/>
  <c r="BE173" i="2"/>
  <c r="BE191" i="2"/>
  <c r="BE199" i="2"/>
  <c r="BE206" i="2"/>
  <c r="BE207" i="2"/>
  <c r="BE210" i="2"/>
  <c r="BE215" i="2"/>
  <c r="BE216" i="2"/>
  <c r="BE217" i="2"/>
  <c r="BE226" i="2"/>
  <c r="BE229" i="2"/>
  <c r="BE231" i="2"/>
  <c r="BE236" i="2"/>
  <c r="BE244" i="2"/>
  <c r="BE265" i="2"/>
  <c r="BE288" i="2"/>
  <c r="BE316" i="2"/>
  <c r="E52" i="3"/>
  <c r="BE105" i="3"/>
  <c r="BE111" i="3"/>
  <c r="BE124" i="3"/>
  <c r="BE126" i="3"/>
  <c r="BE131" i="3"/>
  <c r="BE138" i="3"/>
  <c r="BE153" i="3"/>
  <c r="BE154" i="3"/>
  <c r="BE157" i="3"/>
  <c r="BE163" i="3"/>
  <c r="BE164" i="3"/>
  <c r="BE172" i="3"/>
  <c r="BE173" i="3"/>
  <c r="BE176" i="3"/>
  <c r="BE177" i="3"/>
  <c r="BE181" i="3"/>
  <c r="BE182" i="3"/>
  <c r="BE186" i="3"/>
  <c r="BE191" i="3"/>
  <c r="BE199" i="3"/>
  <c r="BE200" i="3"/>
  <c r="BE201" i="3"/>
  <c r="BE202" i="3"/>
  <c r="BE211" i="3"/>
  <c r="BE212" i="3"/>
  <c r="BE216" i="3"/>
  <c r="BE220" i="3"/>
  <c r="BE223" i="3"/>
  <c r="BE226" i="3"/>
  <c r="BE228" i="3"/>
  <c r="BK231" i="3"/>
  <c r="J231" i="3" s="1"/>
  <c r="J78" i="3" s="1"/>
  <c r="F62" i="4"/>
  <c r="BE103" i="4"/>
  <c r="BE111" i="4"/>
  <c r="BE115" i="4"/>
  <c r="BE119" i="4"/>
  <c r="BE124" i="4"/>
  <c r="BE127" i="4"/>
  <c r="BE133" i="4"/>
  <c r="BE134" i="4"/>
  <c r="BE138" i="4"/>
  <c r="BE140" i="4"/>
  <c r="BE142" i="4"/>
  <c r="BE144" i="4"/>
  <c r="BE145" i="4"/>
  <c r="BE146" i="4"/>
  <c r="BE151" i="4"/>
  <c r="BE154" i="4"/>
  <c r="BE155" i="4"/>
  <c r="BE156" i="4"/>
  <c r="BE157" i="4"/>
  <c r="BE170" i="4"/>
  <c r="BE186" i="4"/>
  <c r="BE187" i="4"/>
  <c r="BE190" i="4"/>
  <c r="BE195" i="4"/>
  <c r="BE103" i="5"/>
  <c r="BE107" i="5"/>
  <c r="BE109" i="5"/>
  <c r="BE113" i="5"/>
  <c r="BE114" i="5"/>
  <c r="BE117" i="5"/>
  <c r="BE119" i="5"/>
  <c r="BE127" i="5"/>
  <c r="BE129" i="5"/>
  <c r="BE131" i="5"/>
  <c r="BE132" i="5"/>
  <c r="BE138" i="5"/>
  <c r="BE145" i="5"/>
  <c r="BE147" i="5"/>
  <c r="BE154" i="5"/>
  <c r="BE161" i="5"/>
  <c r="BE162" i="5"/>
  <c r="BE175" i="5"/>
  <c r="BE178" i="5"/>
  <c r="BE179" i="5"/>
  <c r="BE180" i="5"/>
  <c r="BE184" i="5"/>
  <c r="BE197" i="5"/>
  <c r="BE127" i="6"/>
  <c r="BE131" i="6"/>
  <c r="BE146" i="6"/>
  <c r="BE183" i="6"/>
  <c r="BE184" i="6"/>
  <c r="BE192" i="6"/>
  <c r="BE200" i="6"/>
  <c r="BE211" i="6"/>
  <c r="BE215" i="6"/>
  <c r="BE222" i="6"/>
  <c r="BE225" i="6"/>
  <c r="BE231" i="6"/>
  <c r="BE234" i="6"/>
  <c r="BE238" i="6"/>
  <c r="BE103" i="7"/>
  <c r="BE108" i="7"/>
  <c r="BE109" i="7"/>
  <c r="BE112" i="7"/>
  <c r="BE115" i="7"/>
  <c r="BE116" i="7"/>
  <c r="BE119" i="7"/>
  <c r="BE120" i="7"/>
  <c r="BE122" i="7"/>
  <c r="BE123" i="7"/>
  <c r="BE130" i="7"/>
  <c r="BE139" i="7"/>
  <c r="BE140" i="7"/>
  <c r="BE145" i="7"/>
  <c r="BE157" i="7"/>
  <c r="BE158" i="7"/>
  <c r="BE159" i="7"/>
  <c r="BE169" i="7"/>
  <c r="BE174" i="7"/>
  <c r="BE106" i="8"/>
  <c r="BE111" i="8"/>
  <c r="BE114" i="8"/>
  <c r="BE132" i="8"/>
  <c r="BE143" i="8"/>
  <c r="BE154" i="8"/>
  <c r="BE128" i="9"/>
  <c r="BE147" i="9"/>
  <c r="BE163" i="9"/>
  <c r="BE164" i="9"/>
  <c r="BE167" i="9"/>
  <c r="BE169" i="9"/>
  <c r="BE170" i="9"/>
  <c r="BE178" i="9"/>
  <c r="BE193" i="9"/>
  <c r="BE222" i="9"/>
  <c r="BE229" i="9"/>
  <c r="BE237" i="9"/>
  <c r="BE255" i="9"/>
  <c r="BE269" i="9"/>
  <c r="BE271" i="9"/>
  <c r="BE299" i="9"/>
  <c r="BE303" i="9"/>
  <c r="E50" i="10"/>
  <c r="F58" i="10"/>
  <c r="F59" i="10"/>
  <c r="BE101" i="10"/>
  <c r="BE111" i="10"/>
  <c r="BE112" i="10"/>
  <c r="BE114" i="10"/>
  <c r="BE115" i="10"/>
  <c r="BE117" i="10"/>
  <c r="BE118" i="10"/>
  <c r="BE119" i="10"/>
  <c r="BE121" i="10"/>
  <c r="BE122" i="10"/>
  <c r="BE126" i="10"/>
  <c r="BE128" i="10"/>
  <c r="BE129" i="10"/>
  <c r="BE131" i="10"/>
  <c r="BE132" i="10"/>
  <c r="BE133" i="10"/>
  <c r="BE138" i="10"/>
  <c r="BE140" i="10"/>
  <c r="BE142" i="10"/>
  <c r="BE145" i="10"/>
  <c r="BE147" i="10"/>
  <c r="BE148" i="10"/>
  <c r="BE149" i="10"/>
  <c r="BE152" i="10"/>
  <c r="BE154" i="10"/>
  <c r="BE156" i="10"/>
  <c r="BE159" i="10"/>
  <c r="BE161" i="10"/>
  <c r="BE166" i="10"/>
  <c r="BE167" i="10"/>
  <c r="BE172" i="10"/>
  <c r="BE174" i="10"/>
  <c r="BE175" i="10"/>
  <c r="BE178" i="10"/>
  <c r="J59" i="11"/>
  <c r="BE98" i="11"/>
  <c r="BE109" i="11"/>
  <c r="BE114" i="11"/>
  <c r="BE120" i="11"/>
  <c r="BE121" i="11"/>
  <c r="BE123" i="11"/>
  <c r="BE124" i="11"/>
  <c r="BE127" i="11"/>
  <c r="BE136" i="11"/>
  <c r="BE137" i="11"/>
  <c r="BE139" i="11"/>
  <c r="BE140" i="11"/>
  <c r="BE141" i="11"/>
  <c r="BE142" i="11"/>
  <c r="BE143" i="11"/>
  <c r="BE145" i="11"/>
  <c r="BE147" i="11"/>
  <c r="BE148" i="11"/>
  <c r="BE150" i="11"/>
  <c r="BE153" i="11"/>
  <c r="BE154" i="11"/>
  <c r="BE156" i="11"/>
  <c r="BE162" i="11"/>
  <c r="BE167" i="11"/>
  <c r="BE170" i="11"/>
  <c r="BK138" i="11"/>
  <c r="J138" i="11"/>
  <c r="J71" i="11"/>
  <c r="F58" i="12"/>
  <c r="J59" i="12"/>
  <c r="BE98" i="12"/>
  <c r="BE99" i="12"/>
  <c r="BE105" i="12"/>
  <c r="BE107" i="12"/>
  <c r="BE118" i="12"/>
  <c r="BE120" i="12"/>
  <c r="BE130" i="12"/>
  <c r="BE136" i="12"/>
  <c r="BE137" i="12"/>
  <c r="BE139" i="12"/>
  <c r="BE143" i="12"/>
  <c r="BE146" i="12"/>
  <c r="BE147" i="12"/>
  <c r="BE148" i="12"/>
  <c r="BE149" i="12"/>
  <c r="BE151" i="12"/>
  <c r="BE152" i="12"/>
  <c r="BE153" i="12"/>
  <c r="BE155" i="12"/>
  <c r="BE156" i="12"/>
  <c r="BE158" i="12"/>
  <c r="BE160" i="12"/>
  <c r="BE161" i="12"/>
  <c r="BE162" i="12"/>
  <c r="BE163" i="12"/>
  <c r="BE164" i="12"/>
  <c r="BE165" i="12"/>
  <c r="BE166" i="12"/>
  <c r="BE167" i="12"/>
  <c r="BE168" i="12"/>
  <c r="BE169" i="12"/>
  <c r="BE170" i="12"/>
  <c r="BE171" i="12"/>
  <c r="BE172" i="12"/>
  <c r="BE173" i="12"/>
  <c r="BE174" i="12"/>
  <c r="BE176" i="12"/>
  <c r="BE104" i="13"/>
  <c r="F40" i="2"/>
  <c r="BC57" i="1" s="1"/>
  <c r="F39" i="3"/>
  <c r="BB58" i="1"/>
  <c r="F39" i="4"/>
  <c r="BB59" i="1" s="1"/>
  <c r="F40" i="5"/>
  <c r="BC60" i="1" s="1"/>
  <c r="F39" i="5"/>
  <c r="BB60" i="1" s="1"/>
  <c r="F41" i="7"/>
  <c r="BD63" i="1" s="1"/>
  <c r="F36" i="9"/>
  <c r="BA66" i="1" s="1"/>
  <c r="J36" i="11"/>
  <c r="AW68" i="1" s="1"/>
  <c r="F40" i="4"/>
  <c r="BC59" i="1" s="1"/>
  <c r="F40" i="6"/>
  <c r="BC62" i="1"/>
  <c r="F41" i="8"/>
  <c r="BD64" i="1" s="1"/>
  <c r="J36" i="12"/>
  <c r="AW69" i="1"/>
  <c r="J38" i="2"/>
  <c r="AW57" i="1" s="1"/>
  <c r="F37" i="9"/>
  <c r="BB66" i="1" s="1"/>
  <c r="F34" i="13"/>
  <c r="BA70" i="1" s="1"/>
  <c r="J38" i="6"/>
  <c r="AW62" i="1" s="1"/>
  <c r="J38" i="7"/>
  <c r="AW63" i="1" s="1"/>
  <c r="F37" i="13"/>
  <c r="BD70" i="1"/>
  <c r="F38" i="7"/>
  <c r="BA63" i="1" s="1"/>
  <c r="F39" i="9"/>
  <c r="BD66" i="1" s="1"/>
  <c r="F39" i="2"/>
  <c r="BB57" i="1" s="1"/>
  <c r="F38" i="8"/>
  <c r="BA64" i="1" s="1"/>
  <c r="F36" i="10"/>
  <c r="BA67" i="1" s="1"/>
  <c r="F36" i="12"/>
  <c r="BA69" i="1" s="1"/>
  <c r="F38" i="5"/>
  <c r="BA60" i="1" s="1"/>
  <c r="F40" i="7"/>
  <c r="BC63" i="1"/>
  <c r="F39" i="10"/>
  <c r="BD67" i="1" s="1"/>
  <c r="F38" i="3"/>
  <c r="BA58" i="1" s="1"/>
  <c r="F41" i="6"/>
  <c r="BD62" i="1" s="1"/>
  <c r="F40" i="8"/>
  <c r="BC64" i="1" s="1"/>
  <c r="F40" i="3"/>
  <c r="BC58" i="1" s="1"/>
  <c r="F38" i="6"/>
  <c r="BA62" i="1" s="1"/>
  <c r="F39" i="6"/>
  <c r="BB62" i="1" s="1"/>
  <c r="J38" i="8"/>
  <c r="AW64" i="1"/>
  <c r="F37" i="10"/>
  <c r="BB67" i="1" s="1"/>
  <c r="F36" i="13"/>
  <c r="BC70" i="1" s="1"/>
  <c r="J38" i="3"/>
  <c r="AW58" i="1" s="1"/>
  <c r="J38" i="5"/>
  <c r="AW60" i="1" s="1"/>
  <c r="F38" i="9"/>
  <c r="BC66" i="1" s="1"/>
  <c r="F37" i="11"/>
  <c r="BB68" i="1" s="1"/>
  <c r="F38" i="12"/>
  <c r="BC69" i="1" s="1"/>
  <c r="F35" i="13"/>
  <c r="BB70" i="1"/>
  <c r="J38" i="4"/>
  <c r="AW59" i="1" s="1"/>
  <c r="F41" i="5"/>
  <c r="BD60" i="1" s="1"/>
  <c r="F39" i="8"/>
  <c r="BB64" i="1" s="1"/>
  <c r="F38" i="11"/>
  <c r="BC68" i="1" s="1"/>
  <c r="J36" i="9"/>
  <c r="AW66" i="1" s="1"/>
  <c r="F38" i="2"/>
  <c r="BA57" i="1" s="1"/>
  <c r="F41" i="2"/>
  <c r="BD57" i="1" s="1"/>
  <c r="F41" i="4"/>
  <c r="BD59" i="1"/>
  <c r="F39" i="11"/>
  <c r="BD68" i="1" s="1"/>
  <c r="F38" i="4"/>
  <c r="BA59" i="1" s="1"/>
  <c r="F39" i="7"/>
  <c r="BB63" i="1" s="1"/>
  <c r="F38" i="10"/>
  <c r="BC67" i="1" s="1"/>
  <c r="F36" i="11"/>
  <c r="BA68" i="1" s="1"/>
  <c r="F37" i="12"/>
  <c r="BB69" i="1" s="1"/>
  <c r="F39" i="12"/>
  <c r="BD69" i="1" s="1"/>
  <c r="F41" i="3"/>
  <c r="BD58" i="1" s="1"/>
  <c r="J36" i="10"/>
  <c r="AW67" i="1" s="1"/>
  <c r="J34" i="13"/>
  <c r="AW70" i="1" s="1"/>
  <c r="AS55" i="1"/>
  <c r="AS54" i="1" s="1"/>
  <c r="R107" i="10" l="1"/>
  <c r="R101" i="7"/>
  <c r="P101" i="5"/>
  <c r="P100" i="5"/>
  <c r="AU60" i="1" s="1"/>
  <c r="R108" i="2"/>
  <c r="BK173" i="9"/>
  <c r="J173" i="9"/>
  <c r="J69" i="9" s="1"/>
  <c r="BK150" i="6"/>
  <c r="J150" i="6"/>
  <c r="J73" i="6"/>
  <c r="T100" i="5"/>
  <c r="P116" i="3"/>
  <c r="P102" i="3"/>
  <c r="AU58" i="1"/>
  <c r="R173" i="9"/>
  <c r="BK100" i="9"/>
  <c r="J100" i="9"/>
  <c r="J64" i="9"/>
  <c r="BK183" i="2"/>
  <c r="J183" i="2"/>
  <c r="J73" i="2"/>
  <c r="T124" i="8"/>
  <c r="T100" i="8" s="1"/>
  <c r="P109" i="2"/>
  <c r="T107" i="10"/>
  <c r="T94" i="10"/>
  <c r="R116" i="12"/>
  <c r="R95" i="12"/>
  <c r="R94" i="12"/>
  <c r="BK124" i="8"/>
  <c r="J124" i="8" s="1"/>
  <c r="J72" i="8" s="1"/>
  <c r="R112" i="4"/>
  <c r="R101" i="4"/>
  <c r="R100" i="4" s="1"/>
  <c r="T96" i="11"/>
  <c r="R113" i="7"/>
  <c r="R123" i="5"/>
  <c r="T109" i="2"/>
  <c r="P173" i="9"/>
  <c r="R101" i="5"/>
  <c r="R100" i="5"/>
  <c r="BK101" i="5"/>
  <c r="P112" i="4"/>
  <c r="P101" i="4"/>
  <c r="P100" i="4"/>
  <c r="AU59" i="1" s="1"/>
  <c r="BK116" i="3"/>
  <c r="J116" i="3"/>
  <c r="J71" i="3"/>
  <c r="P107" i="11"/>
  <c r="R99" i="9"/>
  <c r="R116" i="3"/>
  <c r="P95" i="12"/>
  <c r="R107" i="11"/>
  <c r="P96" i="11"/>
  <c r="P95" i="11"/>
  <c r="AU68" i="1" s="1"/>
  <c r="P100" i="9"/>
  <c r="P99" i="9"/>
  <c r="AU66" i="1"/>
  <c r="R150" i="6"/>
  <c r="R104" i="6" s="1"/>
  <c r="R105" i="6"/>
  <c r="P107" i="10"/>
  <c r="P94" i="10" s="1"/>
  <c r="AU67" i="1" s="1"/>
  <c r="P101" i="8"/>
  <c r="P150" i="6"/>
  <c r="R103" i="3"/>
  <c r="R102" i="3" s="1"/>
  <c r="T88" i="13"/>
  <c r="T87" i="13"/>
  <c r="T183" i="2"/>
  <c r="T107" i="11"/>
  <c r="R95" i="11"/>
  <c r="P113" i="7"/>
  <c r="T103" i="3"/>
  <c r="T116" i="12"/>
  <c r="P116" i="12"/>
  <c r="T95" i="12"/>
  <c r="T94" i="12" s="1"/>
  <c r="R95" i="10"/>
  <c r="R94" i="10"/>
  <c r="T113" i="7"/>
  <c r="T101" i="7"/>
  <c r="T100" i="7" s="1"/>
  <c r="P183" i="2"/>
  <c r="P124" i="8"/>
  <c r="T116" i="3"/>
  <c r="R88" i="13"/>
  <c r="R87" i="13"/>
  <c r="T100" i="9"/>
  <c r="T99" i="9" s="1"/>
  <c r="R101" i="8"/>
  <c r="R100" i="8"/>
  <c r="BK113" i="7"/>
  <c r="J113" i="7" s="1"/>
  <c r="J71" i="7" s="1"/>
  <c r="P101" i="7"/>
  <c r="P100" i="7"/>
  <c r="AU63" i="1" s="1"/>
  <c r="T150" i="6"/>
  <c r="T105" i="6"/>
  <c r="T104" i="6"/>
  <c r="P105" i="6"/>
  <c r="P104" i="6" s="1"/>
  <c r="AU62" i="1" s="1"/>
  <c r="BK109" i="2"/>
  <c r="BK102" i="3"/>
  <c r="J102" i="3" s="1"/>
  <c r="J34" i="3" s="1"/>
  <c r="AG58" i="1" s="1"/>
  <c r="J104" i="3"/>
  <c r="J69" i="3"/>
  <c r="J117" i="3"/>
  <c r="J72" i="3" s="1"/>
  <c r="BK101" i="4"/>
  <c r="BK123" i="5"/>
  <c r="J123" i="5" s="1"/>
  <c r="J72" i="5" s="1"/>
  <c r="BK105" i="6"/>
  <c r="J105" i="6"/>
  <c r="J68" i="6" s="1"/>
  <c r="J151" i="6"/>
  <c r="J74" i="6"/>
  <c r="J114" i="7"/>
  <c r="J72" i="7" s="1"/>
  <c r="BK88" i="13"/>
  <c r="J88" i="13"/>
  <c r="J60" i="13"/>
  <c r="J184" i="2"/>
  <c r="J74" i="2" s="1"/>
  <c r="BK342" i="2"/>
  <c r="J342" i="2"/>
  <c r="J83" i="2" s="1"/>
  <c r="J102" i="5"/>
  <c r="J69" i="5"/>
  <c r="BK252" i="6"/>
  <c r="J252" i="6" s="1"/>
  <c r="J79" i="6" s="1"/>
  <c r="J102" i="7"/>
  <c r="J69" i="7"/>
  <c r="BK101" i="8"/>
  <c r="J101" i="8" s="1"/>
  <c r="J68" i="8" s="1"/>
  <c r="J101" i="9"/>
  <c r="J65" i="9" s="1"/>
  <c r="BK95" i="10"/>
  <c r="J95" i="10"/>
  <c r="J64" i="10"/>
  <c r="BK107" i="11"/>
  <c r="J107" i="11" s="1"/>
  <c r="J67" i="11" s="1"/>
  <c r="BK112" i="4"/>
  <c r="J112" i="4" s="1"/>
  <c r="J71" i="4" s="1"/>
  <c r="BK100" i="7"/>
  <c r="J100" i="7"/>
  <c r="J67" i="7" s="1"/>
  <c r="J125" i="8"/>
  <c r="J73" i="8"/>
  <c r="J174" i="9"/>
  <c r="J70" i="9" s="1"/>
  <c r="BK107" i="10"/>
  <c r="J107" i="10"/>
  <c r="J67" i="10"/>
  <c r="BK95" i="12"/>
  <c r="J95" i="12" s="1"/>
  <c r="J64" i="12" s="1"/>
  <c r="BK116" i="12"/>
  <c r="J116" i="12" s="1"/>
  <c r="J68" i="12" s="1"/>
  <c r="BK96" i="11"/>
  <c r="J96" i="11"/>
  <c r="J64" i="11" s="1"/>
  <c r="F37" i="4"/>
  <c r="AZ59" i="1" s="1"/>
  <c r="BB56" i="1"/>
  <c r="AX56" i="1"/>
  <c r="BD61" i="1"/>
  <c r="J35" i="10"/>
  <c r="AV67" i="1" s="1"/>
  <c r="AT67" i="1" s="1"/>
  <c r="J37" i="5"/>
  <c r="AV60" i="1" s="1"/>
  <c r="AT60" i="1" s="1"/>
  <c r="J37" i="6"/>
  <c r="AV62" i="1"/>
  <c r="AT62" i="1" s="1"/>
  <c r="J37" i="2"/>
  <c r="AV57" i="1" s="1"/>
  <c r="AT57" i="1" s="1"/>
  <c r="J37" i="7"/>
  <c r="AV63" i="1" s="1"/>
  <c r="AT63" i="1" s="1"/>
  <c r="J35" i="11"/>
  <c r="AV68" i="1" s="1"/>
  <c r="AT68" i="1" s="1"/>
  <c r="BC56" i="1"/>
  <c r="F37" i="7"/>
  <c r="AZ63" i="1" s="1"/>
  <c r="BD56" i="1"/>
  <c r="BD55" i="1" s="1"/>
  <c r="BB65" i="1"/>
  <c r="AX65" i="1" s="1"/>
  <c r="F33" i="13"/>
  <c r="AZ70" i="1" s="1"/>
  <c r="BC61" i="1"/>
  <c r="AY61" i="1" s="1"/>
  <c r="F37" i="2"/>
  <c r="AZ57" i="1" s="1"/>
  <c r="J35" i="12"/>
  <c r="AV69" i="1" s="1"/>
  <c r="AT69" i="1" s="1"/>
  <c r="BA65" i="1"/>
  <c r="AW65" i="1"/>
  <c r="J37" i="8"/>
  <c r="AV64" i="1" s="1"/>
  <c r="AT64" i="1" s="1"/>
  <c r="J35" i="9"/>
  <c r="AV66" i="1" s="1"/>
  <c r="AT66" i="1" s="1"/>
  <c r="F35" i="9"/>
  <c r="AZ66" i="1"/>
  <c r="F35" i="11"/>
  <c r="AZ68" i="1" s="1"/>
  <c r="BC65" i="1"/>
  <c r="AY65" i="1"/>
  <c r="F37" i="3"/>
  <c r="AZ58" i="1" s="1"/>
  <c r="F37" i="6"/>
  <c r="AZ62" i="1"/>
  <c r="F37" i="8"/>
  <c r="AZ64" i="1" s="1"/>
  <c r="F35" i="10"/>
  <c r="AZ67" i="1"/>
  <c r="BA56" i="1"/>
  <c r="F37" i="5"/>
  <c r="AZ60" i="1"/>
  <c r="BB61" i="1"/>
  <c r="AX61" i="1"/>
  <c r="J37" i="4"/>
  <c r="AV59" i="1" s="1"/>
  <c r="AT59" i="1" s="1"/>
  <c r="BA61" i="1"/>
  <c r="AW61" i="1" s="1"/>
  <c r="BD65" i="1"/>
  <c r="J37" i="3"/>
  <c r="AV58" i="1" s="1"/>
  <c r="AT58" i="1" s="1"/>
  <c r="F35" i="12"/>
  <c r="AZ69" i="1"/>
  <c r="J33" i="13"/>
  <c r="AV70" i="1" s="1"/>
  <c r="AT70" i="1" s="1"/>
  <c r="BK108" i="2" l="1"/>
  <c r="J108" i="2" s="1"/>
  <c r="J67" i="2" s="1"/>
  <c r="T108" i="2"/>
  <c r="P108" i="2"/>
  <c r="AU57" i="1" s="1"/>
  <c r="AU56" i="1" s="1"/>
  <c r="AU55" i="1" s="1"/>
  <c r="AU54" i="1" s="1"/>
  <c r="BK100" i="4"/>
  <c r="J100" i="4"/>
  <c r="T102" i="3"/>
  <c r="P94" i="12"/>
  <c r="AU69" i="1"/>
  <c r="BK100" i="5"/>
  <c r="J100" i="5"/>
  <c r="J67" i="5" s="1"/>
  <c r="T95" i="11"/>
  <c r="P100" i="8"/>
  <c r="AU64" i="1"/>
  <c r="R100" i="7"/>
  <c r="J43" i="3"/>
  <c r="BK104" i="6"/>
  <c r="J104" i="6"/>
  <c r="BK99" i="9"/>
  <c r="J99" i="9"/>
  <c r="J63" i="9"/>
  <c r="BK87" i="13"/>
  <c r="J87" i="13" s="1"/>
  <c r="J59" i="13" s="1"/>
  <c r="J109" i="2"/>
  <c r="J68" i="2"/>
  <c r="J67" i="3"/>
  <c r="J101" i="4"/>
  <c r="J68" i="4"/>
  <c r="J101" i="5"/>
  <c r="J68" i="5" s="1"/>
  <c r="BK94" i="10"/>
  <c r="J94" i="10"/>
  <c r="J63" i="10"/>
  <c r="BK95" i="11"/>
  <c r="J95" i="11"/>
  <c r="J63" i="11" s="1"/>
  <c r="BK100" i="8"/>
  <c r="J100" i="8" s="1"/>
  <c r="J67" i="8" s="1"/>
  <c r="BK94" i="12"/>
  <c r="J94" i="12"/>
  <c r="J63" i="12" s="1"/>
  <c r="AN58" i="1"/>
  <c r="BC55" i="1"/>
  <c r="AY55" i="1"/>
  <c r="BD54" i="1"/>
  <c r="W33" i="1"/>
  <c r="BA55" i="1"/>
  <c r="AW55" i="1"/>
  <c r="J34" i="4"/>
  <c r="AG59" i="1"/>
  <c r="AN59" i="1"/>
  <c r="AU61" i="1"/>
  <c r="J34" i="7"/>
  <c r="AG63" i="1"/>
  <c r="AN63" i="1"/>
  <c r="AU65" i="1"/>
  <c r="AZ65" i="1"/>
  <c r="AV65" i="1"/>
  <c r="AT65" i="1"/>
  <c r="J34" i="6"/>
  <c r="AG62" i="1" s="1"/>
  <c r="AN62" i="1" s="1"/>
  <c r="BB55" i="1"/>
  <c r="AX55" i="1" s="1"/>
  <c r="AZ61" i="1"/>
  <c r="AV61" i="1" s="1"/>
  <c r="AT61" i="1" s="1"/>
  <c r="AZ56" i="1"/>
  <c r="AV56" i="1" s="1"/>
  <c r="AW56" i="1"/>
  <c r="AY56" i="1"/>
  <c r="J67" i="4" l="1"/>
  <c r="J43" i="6"/>
  <c r="J67" i="6"/>
  <c r="J43" i="7"/>
  <c r="J43" i="4"/>
  <c r="J34" i="2"/>
  <c r="AG57" i="1"/>
  <c r="AN57" i="1"/>
  <c r="J34" i="5"/>
  <c r="AG60" i="1"/>
  <c r="AN60" i="1"/>
  <c r="J32" i="9"/>
  <c r="AG66" i="1" s="1"/>
  <c r="AN66" i="1" s="1"/>
  <c r="J30" i="13"/>
  <c r="AG70" i="1"/>
  <c r="AN70" i="1" s="1"/>
  <c r="BA54" i="1"/>
  <c r="W30" i="1"/>
  <c r="BC54" i="1"/>
  <c r="W32" i="1" s="1"/>
  <c r="AZ55" i="1"/>
  <c r="AV55" i="1"/>
  <c r="AT55" i="1"/>
  <c r="BB54" i="1"/>
  <c r="W31" i="1"/>
  <c r="J32" i="10"/>
  <c r="AG67" i="1"/>
  <c r="AN67" i="1" s="1"/>
  <c r="J32" i="12"/>
  <c r="AG69" i="1"/>
  <c r="AN69" i="1"/>
  <c r="J34" i="8"/>
  <c r="AG64" i="1"/>
  <c r="AN64" i="1"/>
  <c r="J32" i="11"/>
  <c r="AG68" i="1" s="1"/>
  <c r="AN68" i="1" s="1"/>
  <c r="AT56" i="1"/>
  <c r="J43" i="2" l="1"/>
  <c r="J41" i="9"/>
  <c r="J43" i="8"/>
  <c r="J41" i="10"/>
  <c r="J41" i="11"/>
  <c r="J41" i="12"/>
  <c r="J39" i="13"/>
  <c r="J43" i="5"/>
  <c r="AG56" i="1"/>
  <c r="AG65" i="1"/>
  <c r="AN65" i="1"/>
  <c r="AW54" i="1"/>
  <c r="AK30" i="1" s="1"/>
  <c r="AZ54" i="1"/>
  <c r="W29" i="1"/>
  <c r="AG61" i="1"/>
  <c r="AN61" i="1" s="1"/>
  <c r="AY54" i="1"/>
  <c r="AX54" i="1"/>
  <c r="AN56" i="1" l="1"/>
  <c r="AG55" i="1"/>
  <c r="AG54" i="1" s="1"/>
  <c r="AV54" i="1"/>
  <c r="AK29" i="1" s="1"/>
  <c r="AN55" i="1" l="1"/>
  <c r="AK26" i="1"/>
  <c r="AK35" i="1"/>
  <c r="AT54" i="1"/>
  <c r="AN54" i="1" l="1"/>
</calcChain>
</file>

<file path=xl/sharedStrings.xml><?xml version="1.0" encoding="utf-8"?>
<sst xmlns="http://schemas.openxmlformats.org/spreadsheetml/2006/main" count="18627" uniqueCount="2472">
  <si>
    <t>Export Komplet</t>
  </si>
  <si>
    <t>VZ</t>
  </si>
  <si>
    <t>2.0</t>
  </si>
  <si>
    <t>ZAMOK</t>
  </si>
  <si>
    <t>False</t>
  </si>
  <si>
    <t>{00265a38-1d13-4d41-b9f4-49d1b9b8ddb4}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</si>
  <si>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</si>
  <si>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</si>
  <si>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</si>
  <si>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</si>
  <si>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</si>
  <si>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</si>
  <si>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</si>
  <si>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</si>
  <si>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092020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</si>
  <si>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</si>
  <si>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</si>
  <si>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Prostějov ON - oprava (ZTI a ÚT ubytovny ve VB)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</si>
  <si>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</si>
  <si>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</si>
  <si>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</si>
  <si>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</si>
  <si>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</si>
  <si>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</si>
  <si>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</si>
  <si>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</si>
  <si>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</si>
  <si>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</si>
  <si>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</si>
  <si>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</si>
  <si>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</si>
  <si>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</si>
  <si>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</si>
  <si>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</si>
  <si>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</si>
  <si>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</si>
  <si>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</si>
  <si>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</si>
  <si>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</si>
  <si>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</si>
  <si>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</si>
  <si>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</si>
  <si>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</si>
  <si>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</si>
  <si>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</si>
  <si>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</si>
  <si>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</si>
  <si>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</si>
  <si>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</si>
  <si>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</si>
  <si>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</si>
  <si>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</si>
  <si>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</si>
  <si>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</si>
  <si>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</si>
  <si>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</si>
  <si>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</si>
  <si>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</si>
  <si>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</si>
  <si>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</si>
  <si>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</si>
  <si>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</si>
  <si>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</si>
  <si>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</si>
  <si>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</si>
  <si>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</si>
  <si>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</si>
  <si>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</si>
  <si>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</si>
  <si>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</si>
  <si>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</si>
  <si>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</si>
  <si>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SO-01</t>
  </si>
  <si>
    <t>Oprava - nocležny+ místn. ČD a.s.</t>
  </si>
  <si>
    <t>STA</t>
  </si>
  <si>
    <t>1</t>
  </si>
  <si>
    <t>{901a09b7-c64b-401f-8cd7-d34270ff499f}</t>
  </si>
  <si>
    <t>2</t>
  </si>
  <si>
    <t>001</t>
  </si>
  <si>
    <t>Nocležny</t>
  </si>
  <si>
    <t>Soupis</t>
  </si>
  <si>
    <t>{d5714bc6-9488-4e62-88d7-4c6d229e0097}</t>
  </si>
  <si>
    <t>/</t>
  </si>
  <si>
    <t>01</t>
  </si>
  <si>
    <t>Stavební část</t>
  </si>
  <si>
    <t>3</t>
  </si>
  <si>
    <t>{03869a43-ec78-40db-800c-00bcbd53afd4}</t>
  </si>
  <si>
    <t>02</t>
  </si>
  <si>
    <t>ZTI</t>
  </si>
  <si>
    <t>{097f81c2-7aeb-4e60-a0a3-e88492454f41}</t>
  </si>
  <si>
    <t>03</t>
  </si>
  <si>
    <t>ÚT</t>
  </si>
  <si>
    <t>{456216be-aaf0-4242-9189-734eb55431d4}</t>
  </si>
  <si>
    <t>04</t>
  </si>
  <si>
    <t>Elektroinstalace</t>
  </si>
  <si>
    <t>{d3ec4b9f-fc82-4a51-91d6-293e2c5e6073}</t>
  </si>
  <si>
    <t>002</t>
  </si>
  <si>
    <t>místnosti ČD a.s.</t>
  </si>
  <si>
    <t>{12403454-3424-40c9-afb2-7158907c9136}</t>
  </si>
  <si>
    <t>{3badf4ba-4974-49bd-900a-969330f07087}</t>
  </si>
  <si>
    <t>{38e1c6ca-a0fd-430e-9791-9587b81d93e1}</t>
  </si>
  <si>
    <t>{a302f938-868e-4458-8deb-bc3355e8d8c0}</t>
  </si>
  <si>
    <t>SO-02</t>
  </si>
  <si>
    <t>Oprava - bytová jednotka</t>
  </si>
  <si>
    <t>{ade9fdf4-68fb-4512-bd00-520025cce16d}</t>
  </si>
  <si>
    <t>{b72c73b3-cfb0-49d6-9366-2f4739a47de7}</t>
  </si>
  <si>
    <t>{d0d4ed9f-b5a9-4876-99cc-c1296c21ef0d}</t>
  </si>
  <si>
    <t>{5d73ce98-2fff-4e02-a210-62c330e17a17}</t>
  </si>
  <si>
    <t>Elektroinctalace</t>
  </si>
  <si>
    <t>{6941ae3a-8248-4d83-a736-0ecf85a4dbcb}</t>
  </si>
  <si>
    <t>VRN</t>
  </si>
  <si>
    <t>Vedlejší rozpočtové náklady</t>
  </si>
  <si>
    <t>{3a2fd2a0-2694-4897-a0a3-749515e8e19f}</t>
  </si>
  <si>
    <t>KRYCÍ LIST SOUPISU PRACÍ</t>
  </si>
  <si>
    <t>Objekt:</t>
  </si>
  <si>
    <t>SO-01 - Oprava - nocležny+ místn. ČD a.s.</t>
  </si>
  <si>
    <t>Soupis:</t>
  </si>
  <si>
    <t>001 - Nocležny</t>
  </si>
  <si>
    <t>Úroveň 3: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</si>
  <si>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</si>
  <si>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</si>
  <si>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</si>
  <si>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</si>
  <si>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</si>
  <si>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</si>
  <si>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</si>
  <si>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</si>
  <si>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</si>
  <si>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</si>
  <si>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</si>
  <si>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</si>
  <si>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</si>
  <si>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</si>
  <si>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</si>
  <si>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</si>
  <si>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</si>
  <si>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</si>
  <si>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</si>
  <si>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</si>
  <si>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</si>
  <si>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</si>
  <si>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</si>
  <si>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</si>
  <si>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</si>
  <si>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</si>
  <si>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</si>
  <si>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</si>
  <si>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</si>
  <si>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</si>
  <si>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</si>
  <si>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</si>
  <si>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</si>
  <si>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</si>
  <si>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</si>
  <si>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</si>
  <si>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</si>
  <si>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</si>
  <si>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</si>
  <si>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</si>
  <si>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</si>
  <si>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</si>
  <si>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penetrace akrylát-silikonová nanášená ručně stropů</t>
  </si>
  <si>
    <t>m2</t>
  </si>
  <si>
    <t>CS ÚRS 2020 02</t>
  </si>
  <si>
    <t>4</t>
  </si>
  <si>
    <t>-74827012</t>
  </si>
  <si>
    <t>VV</t>
  </si>
  <si>
    <t>109,581 "viz oprava stropů</t>
  </si>
  <si>
    <t>Součet</t>
  </si>
  <si>
    <t>611315423</t>
  </si>
  <si>
    <t>Oprava vápenné omítky vnitřních ploch štukové dvouvrstvé, tloušťky do 20 mm a tloušťky štuku do 3 mm stropů, v rozsahu opravované plochy přes 30 do 50%</t>
  </si>
  <si>
    <t>1443063905</t>
  </si>
  <si>
    <t>612131121</t>
  </si>
  <si>
    <t>Podkladní a spojovací vrstva vnitřních omítaných ploch penetrace akrylát-silikonová nanášená ručně stěn</t>
  </si>
  <si>
    <t>-1609198642</t>
  </si>
  <si>
    <t>583,975" viz potažení stěn štukem</t>
  </si>
  <si>
    <t>612135011</t>
  </si>
  <si>
    <t>Vyrovnání nerovností podkladu vnitřních omítaných ploch tmelem, tloušťky do 2 mm stěn</t>
  </si>
  <si>
    <t>-764801948</t>
  </si>
  <si>
    <t>583,975*0,5"přepodklad 50%</t>
  </si>
  <si>
    <t>5</t>
  </si>
  <si>
    <t>612142001</t>
  </si>
  <si>
    <t>Potažení vnitřních ploch pletivem v ploše nebo pruzích, na plném podkladu sklovláknitým vtlačením do tmelu stěn</t>
  </si>
  <si>
    <t>-952799749</t>
  </si>
  <si>
    <t>583,975"viz potažení stěn štukem</t>
  </si>
  <si>
    <t>612311131</t>
  </si>
  <si>
    <t>Potažení vnitřních ploch štukem tloušťky do 3 mm svislých konstrukcí stěn</t>
  </si>
  <si>
    <t>2030506379</t>
  </si>
  <si>
    <t>(0,94*(2,2*2+1,68*2)-0,6*2,0)*4"2P25, 2P26, 2P29,2P31</t>
  </si>
  <si>
    <t>(0,94*(2,2*2+1,68*2)-0,6*2,0)*4"1P61, 1P62, 1P65, 1P66</t>
  </si>
  <si>
    <t>(0,94*(1,95*2+1,81*2)-0,6*1,6)*2"1P57, 2P22</t>
  </si>
  <si>
    <t>(2,94*(1,2*2+2,57*2)*2)"1P58, 2P23</t>
  </si>
  <si>
    <t>(2,94*(3,74*2+3,2*2))*2" 1P69, 2P37</t>
  </si>
  <si>
    <t>(2,94*(1,15*2+2,25*2))*6"1P59,63,63, 2P24,27,28</t>
  </si>
  <si>
    <t>(1,95*1,81*2+1,2*2,57*2+3,74*3,2*2)*2"1P69, 2P37</t>
  </si>
  <si>
    <t>(2,94*(14,9*2+2,1*2)-4*2,08*1,07-0,8*2,0*5)*2"1P51, 2P21</t>
  </si>
  <si>
    <t>14,9*2,1"1P51, 2P21</t>
  </si>
  <si>
    <t>2,07*(1,16+0,56*2)+1,16*0,56"nika na šaty 1P69</t>
  </si>
  <si>
    <t>7</t>
  </si>
  <si>
    <t>612325402</t>
  </si>
  <si>
    <t>Oprava vápenocementové omítky vnitřních ploch hrubé, tloušťky do 20 mm stěn, v rozsahu opravované plochy přes 10 do 30%</t>
  </si>
  <si>
    <t>-184524484</t>
  </si>
  <si>
    <t>2*((3,74*3,2*2,94)*0,4) "vlkhé a uvolnéné omítky koncové pokoje 1P69, 2P37</t>
  </si>
  <si>
    <t>((2,94*(14,9*2+2,1*2)-4*2,08*1,07-0,8*2,0*5)*2)*0,5 "1P51, 2P21</t>
  </si>
  <si>
    <t>8</t>
  </si>
  <si>
    <t>631312141</t>
  </si>
  <si>
    <t>Doplnění dosavadních mazanin prostým betonem s dodáním hmot, bez potěru, plochy jednotlivě rýh v dosavadních mazaninách</t>
  </si>
  <si>
    <t>m3</t>
  </si>
  <si>
    <t>1500060777</t>
  </si>
  <si>
    <t>0,4*(1,2+0,9)*0,25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</si>
  <si>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</si>
  <si>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</si>
  <si>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</si>
  <si>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</si>
  <si>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-874022694</t>
  </si>
  <si>
    <t>2,0*3,0*2</t>
  </si>
  <si>
    <t>10</t>
  </si>
  <si>
    <t>949111211</t>
  </si>
  <si>
    <t>Montáž lešení lehkého kozového trubkového Příplatek za první a každý další den použití lešení k ceně -1111</t>
  </si>
  <si>
    <t>sada</t>
  </si>
  <si>
    <t>1287721782</t>
  </si>
  <si>
    <t>12,0*60</t>
  </si>
  <si>
    <t>11</t>
  </si>
  <si>
    <t>952901111</t>
  </si>
  <si>
    <t>Vyčištění budov nebo objektů před předáním do užívání budov bytové nebo občanské výstavby, světlé výšky podlaží do 4 m</t>
  </si>
  <si>
    <t>-1924977175</t>
  </si>
  <si>
    <t>(2,2*1,68)*8"strop 1P61, 1P62, 1P65, 1P66, 2P25, 2P26, 2P29,2P31</t>
  </si>
  <si>
    <t>(2,97*10,12)*2/2"strop schodiště 1P52, 2P33</t>
  </si>
  <si>
    <t>95,5"Společné prostory</t>
  </si>
  <si>
    <t>12</t>
  </si>
  <si>
    <t>965081213</t>
  </si>
  <si>
    <t>Bourání podlah z dlaždic bez podkladního lože nebo mazaniny, s jakoukoliv výplní spár keramických nebo xylolitových tl. do 10 mm, plochy přes 1 m2</t>
  </si>
  <si>
    <t>1533594256</t>
  </si>
  <si>
    <t>"odstranění stávajících obkladů</t>
  </si>
  <si>
    <t>(1,81*1,95)*2" 1P57,2P22</t>
  </si>
  <si>
    <t>(1,2*2,57)*2" 1P58,2P23</t>
  </si>
  <si>
    <t>13</t>
  </si>
  <si>
    <t>965081223</t>
  </si>
  <si>
    <t>Bourání podlah z dlaždic bez podkladního lože nebo mazaniny, s jakoukoliv výplní spár keramických nebo xylolitových tl. přes 10 mm plochy přes 1 m2</t>
  </si>
  <si>
    <t>-1772231005</t>
  </si>
  <si>
    <t>"odstranění stávajících obkladů - 2 vrstvy</t>
  </si>
  <si>
    <t>(1,68*2,2)*8"koupelny 1P61, 1P62, 1P65, 1P66</t>
  </si>
  <si>
    <t>(1,68*2,2)*8"koupelny 2P25, 2P26, 2P29, 2P31</t>
  </si>
  <si>
    <t>14</t>
  </si>
  <si>
    <t>978021141</t>
  </si>
  <si>
    <t>Otlučení cementových vnitřních ploch stěn, v rozsahu do 30 %</t>
  </si>
  <si>
    <t>-1629501504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</si>
  <si>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</si>
  <si>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</si>
  <si>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</si>
  <si>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</si>
  <si>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t</t>
  </si>
  <si>
    <t>-1830275209</t>
  </si>
  <si>
    <t>16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</si>
  <si>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</si>
  <si>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</si>
  <si>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-327901267</t>
  </si>
  <si>
    <t>P</t>
  </si>
  <si>
    <t>Poznámka k položce:_x000D_
navýšeno o koleficient 30</t>
  </si>
  <si>
    <t>16,457*30 'Přepočtené koeficientem množství</t>
  </si>
  <si>
    <t>17</t>
  </si>
  <si>
    <t>997013501</t>
  </si>
  <si>
    <t>Odvoz suti a vybouraných hmot na skládku nebo meziskládku se složením, na vzdálenost do 1 km</t>
  </si>
  <si>
    <t>1116649243</t>
  </si>
  <si>
    <t>18</t>
  </si>
  <si>
    <t>997013509</t>
  </si>
  <si>
    <t>Odvoz suti a vybouraných hmot na skládku nebo meziskládku se složením, na vzdálenost Příplatek k ceně za každý další i započatý 1 km přes 1 km</t>
  </si>
  <si>
    <t>-1205817897</t>
  </si>
  <si>
    <t>Poznámka k položce:_x000D_
navýšeno o koeficient 30km</t>
  </si>
  <si>
    <t>19</t>
  </si>
  <si>
    <t>997013631</t>
  </si>
  <si>
    <t>Poplatek za uložení stavebního odpadu na skládce (skládkovné) směsného stavebního a demoličního zatříděného do Katalogu odpadů pod kódem 17 09 04</t>
  </si>
  <si>
    <t>-1899063670</t>
  </si>
  <si>
    <t>998</t>
  </si>
  <si>
    <t>Přesun hmot</t>
  </si>
  <si>
    <t>20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</si>
  <si>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</si>
  <si>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</si>
  <si>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-623789716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</si>
  <si>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</si>
  <si>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</si>
  <si>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362209182</t>
  </si>
  <si>
    <t>Poznámka k položce:_x000D_
navýšeno o koleficient 2 na navýšení vzdálenosti 200m</t>
  </si>
  <si>
    <t>11,424*2 'Přepočtené koeficientem množství</t>
  </si>
  <si>
    <t>PSV</t>
  </si>
  <si>
    <t>Práce a dodávky PSV</t>
  </si>
  <si>
    <t>762</t>
  </si>
  <si>
    <t>Konstrukce tesařské</t>
  </si>
  <si>
    <t>22</t>
  </si>
  <si>
    <t>762511286</t>
  </si>
  <si>
    <t>Podlahové konstrukce podkladové z dřevoštěpkových desek OSB dvouvrstvých lepených na pero a drážku 2x18 mm</t>
  </si>
  <si>
    <t>527108193</t>
  </si>
  <si>
    <t>133,25"viz demontáž podlah</t>
  </si>
  <si>
    <t>23</t>
  </si>
  <si>
    <t>762512261</t>
  </si>
  <si>
    <t>Podlahové konstrukce podkladové montáž roštu podkladového</t>
  </si>
  <si>
    <t>m</t>
  </si>
  <si>
    <t>96439169</t>
  </si>
  <si>
    <t>(3,25*7+4,1*8)*10"pokoje 1P69,71,72,73,74 2P37,38,39,41,42</t>
  </si>
  <si>
    <t>24</t>
  </si>
  <si>
    <t>M</t>
  </si>
  <si>
    <t>60512125</t>
  </si>
  <si>
    <t>hranol stavební řezivo průřezu do 120cm2 do dl 6m</t>
  </si>
  <si>
    <t>32</t>
  </si>
  <si>
    <t>-262414101</t>
  </si>
  <si>
    <t>555,5*(0,05*0,06)</t>
  </si>
  <si>
    <t>25</t>
  </si>
  <si>
    <t>762522811</t>
  </si>
  <si>
    <t>Demontáž podlah s polštáři z prken tl. do 32 mm</t>
  </si>
  <si>
    <t>-71306299</t>
  </si>
  <si>
    <t>"nosný rošt pod parketami</t>
  </si>
  <si>
    <t>(3,25*4,1)*10"pokoje 1P69,71,72,73,74 2P37,38,39,41,42</t>
  </si>
  <si>
    <t>26</t>
  </si>
  <si>
    <t>998762102</t>
  </si>
  <si>
    <t>Přesun hmot pro konstrukce tesařské stanovený z hmotnosti přesunovaného materiálu vodorovná dopravní vzdálenost do 50 m v objektech výšky přes 6 do 12 m</t>
  </si>
  <si>
    <t>1121236637</t>
  </si>
  <si>
    <t>27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</si>
  <si>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</si>
  <si>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</si>
  <si>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-510383262</t>
  </si>
  <si>
    <t>763</t>
  </si>
  <si>
    <t>Konstrukce suché výstavby</t>
  </si>
  <si>
    <t>28</t>
  </si>
  <si>
    <t>763164551</t>
  </si>
  <si>
    <t>Obklad konstrukcí sádrokartonovými deskami včetně ochranných úhelníků ve tvaru L rozvinuté šíře přes 0,8 m, opláštěný deskou standardní A, tl. 12,5 mm</t>
  </si>
  <si>
    <t>-2109102011</t>
  </si>
  <si>
    <t xml:space="preserve">0,6*0,3*2,94*3"instalační šachta </t>
  </si>
  <si>
    <t>(0,9*(14,9+2,1+2,97+10,12))*2"rozvody po chodbě 2NP, 3NP</t>
  </si>
  <si>
    <t>0,8*7,45*2"opláštění luxfer na chodbě 2NP</t>
  </si>
  <si>
    <t>29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</si>
  <si>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</si>
  <si>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</si>
  <si>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-1352597607</t>
  </si>
  <si>
    <t>30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</si>
  <si>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</si>
  <si>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</si>
  <si>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-2087593030</t>
  </si>
  <si>
    <t>31</t>
  </si>
  <si>
    <t>998763392</t>
  </si>
  <si>
    <t>Přesun hmot pro konstrukce montované z desek sádrokartonových, sádrovláknitých, cementovláknitých nebo cementových Příplatek k cenám za zvětšený přesun přes vymezenou dopravní vzdálenost do 500 m</t>
  </si>
  <si>
    <t>-1358594029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</si>
  <si>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</si>
  <si>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</si>
  <si>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</si>
  <si>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</si>
  <si>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kus</t>
  </si>
  <si>
    <t>187638209</t>
  </si>
  <si>
    <t>9"interierové dveře nocležny 1NP,2NP</t>
  </si>
  <si>
    <t>33</t>
  </si>
  <si>
    <t>MSN.0012521.URS</t>
  </si>
  <si>
    <t>dveře interiérové jednokřídlé plné, voština, hladké bílé, 80x197</t>
  </si>
  <si>
    <t>114533716</t>
  </si>
  <si>
    <t>34</t>
  </si>
  <si>
    <t>766691915</t>
  </si>
  <si>
    <t>Ostatní práce vyvěšení nebo zavěšení křídel s případným uložením a opětovným zavěšením po provedení stavebních změn dřevěných dveřních, plochy přes 2 m2</t>
  </si>
  <si>
    <t>1250751843</t>
  </si>
  <si>
    <t>35</t>
  </si>
  <si>
    <t>998766102</t>
  </si>
  <si>
    <t>Přesun hmot pro konstrukce truhlářské stanovený z hmotnosti přesunovaného materiálu vodorovná dopravní vzdálenost do 50 m v objektech výšky přes 6 do 12 m</t>
  </si>
  <si>
    <t>1746849025</t>
  </si>
  <si>
    <t>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</si>
  <si>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</si>
  <si>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</si>
  <si>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1809650092</t>
  </si>
  <si>
    <t>37</t>
  </si>
  <si>
    <t>998766193</t>
  </si>
  <si>
    <t>Přesun hmot pro konstrukce truhlářské stanovený z hmotnosti přesunovaného materiálu Příplatek k ceně za zvětšený přesun přes vymezenou největší dopravní vzdálenost do 500 m</t>
  </si>
  <si>
    <t>-319968295</t>
  </si>
  <si>
    <t>771</t>
  </si>
  <si>
    <t>Podlahy z dlaždic</t>
  </si>
  <si>
    <t>38</t>
  </si>
  <si>
    <t>771151013</t>
  </si>
  <si>
    <t>Příprava podkladu před provedením dlažby samonivelační stěrka min.pevnosti 20 MPa, tloušťky přes 5 do 8 mm</t>
  </si>
  <si>
    <t>-292236575</t>
  </si>
  <si>
    <t>13,227+38,358"viz bourání dlaždic</t>
  </si>
  <si>
    <t>(1,2*2,57)*2"1P58, 2P23</t>
  </si>
  <si>
    <t>39</t>
  </si>
  <si>
    <t>781474112</t>
  </si>
  <si>
    <t>Montáž obkladů vnitřních stěn z dlaždic keramických lepených flexibilním lepidlem maloformátových hladkých přes 9 do 12 ks/m2</t>
  </si>
  <si>
    <t>1480012483</t>
  </si>
  <si>
    <t>57,753"viz samonivelační stěrka</t>
  </si>
  <si>
    <t>40</t>
  </si>
  <si>
    <t>59761409</t>
  </si>
  <si>
    <t>dlažba keramická slinutá protiskluzná do interiéru i exteriéru pro vysoké mechanické namáhání přes 9 do 12ks/m2</t>
  </si>
  <si>
    <t>-147098779</t>
  </si>
  <si>
    <t>57,753*1,1 "Přepočtené koeficientem množství</t>
  </si>
  <si>
    <t>41</t>
  </si>
  <si>
    <t>998771102</t>
  </si>
  <si>
    <t>Přesun hmot pro podlahy z dlaždic stanovený z hmotnosti přesunovaného materiálu vodorovná dopravní vzdálenost do 50 m v objektech výšky přes 6 do 12 m</t>
  </si>
  <si>
    <t>-1217117121</t>
  </si>
  <si>
    <t>42</t>
  </si>
  <si>
    <t>998771181</t>
  </si>
  <si>
    <t>Přesun hmot pro podlahy z dlaždic stanovený z hmotnosti přesunovaného materiálu Příplatek k ceně za přesun prováděný bez použití mechanizace pro jakoukoliv výšku objektu</t>
  </si>
  <si>
    <t>905944559</t>
  </si>
  <si>
    <t>43</t>
  </si>
  <si>
    <t>998771193</t>
  </si>
  <si>
    <t>Přesun hmot pro podlahy z dlaždic stanovený z hmotnosti přesunovaného materiálu Příplatek k ceně za zvětšený přesun přes vymezenou největší dopravní vzdálenost do 500 m</t>
  </si>
  <si>
    <t>1208116648</t>
  </si>
  <si>
    <t>775</t>
  </si>
  <si>
    <t>Podlahy skládané</t>
  </si>
  <si>
    <t>44</t>
  </si>
  <si>
    <t>775411810</t>
  </si>
  <si>
    <t>Demontáž soklíků nebo lišt dřevěných do suti přibíjených</t>
  </si>
  <si>
    <t>1966612683</t>
  </si>
  <si>
    <t>(3,25*2+4,1*2-0,8)*10</t>
  </si>
  <si>
    <t>45</t>
  </si>
  <si>
    <t>775511810</t>
  </si>
  <si>
    <t>Demontáž podlah vlysových do suti s lištami přibíjených</t>
  </si>
  <si>
    <t>984254543</t>
  </si>
  <si>
    <t>(3,25*4,1)*10"1P69,71,72,73,74; 2P37,38,39,41,42</t>
  </si>
  <si>
    <t>776</t>
  </si>
  <si>
    <t>Podlahy povlakové</t>
  </si>
  <si>
    <t>46</t>
  </si>
  <si>
    <t>776111311</t>
  </si>
  <si>
    <t>Příprava podkladu vysátí podlah</t>
  </si>
  <si>
    <t>2070080691</t>
  </si>
  <si>
    <t>133,25"viz demontáž parket</t>
  </si>
  <si>
    <t>47</t>
  </si>
  <si>
    <t>776121111</t>
  </si>
  <si>
    <t>Příprava podkladu penetrace vodou ředitelná na savý podklad (válečkováním) ředěná v poměru 1:3 podlah</t>
  </si>
  <si>
    <t>1394292319</t>
  </si>
  <si>
    <t>48</t>
  </si>
  <si>
    <t>776141111</t>
  </si>
  <si>
    <t>Příprava podkladu vyrovnání samonivelační stěrkou podlah min.pevnosti 20 MPa, tloušťky do 3 mm</t>
  </si>
  <si>
    <t>-1309922395</t>
  </si>
  <si>
    <t>49</t>
  </si>
  <si>
    <t>776201811</t>
  </si>
  <si>
    <t>Demontáž povlakových podlahovin lepených ručně bez podložky</t>
  </si>
  <si>
    <t>-2111956514</t>
  </si>
  <si>
    <t>50</t>
  </si>
  <si>
    <t>776221111</t>
  </si>
  <si>
    <t>Montáž podlahovin z PVC lepením standardním lepidlem z pásů standardních</t>
  </si>
  <si>
    <t>-1325155440</t>
  </si>
  <si>
    <t>51</t>
  </si>
  <si>
    <t>28412285</t>
  </si>
  <si>
    <t>krytina podlahová heterogenní tl 2mm</t>
  </si>
  <si>
    <t>-1022117813</t>
  </si>
  <si>
    <t>133,25*1,1 "Přepočtené koeficientem množství</t>
  </si>
  <si>
    <t>52</t>
  </si>
  <si>
    <t>776410811</t>
  </si>
  <si>
    <t>Demontáž soklíků nebo lišt pryžových nebo plastových</t>
  </si>
  <si>
    <t>-1219255244</t>
  </si>
  <si>
    <t>(3,2*2+3,74*2-0,8)*9</t>
  </si>
  <si>
    <t>53</t>
  </si>
  <si>
    <t>776411111</t>
  </si>
  <si>
    <t>Montáž soklíků lepením obvodových, výšky do 80 mm</t>
  </si>
  <si>
    <t>1071026638</t>
  </si>
  <si>
    <t>(3,2*2+3,74*2-0,8)*10</t>
  </si>
  <si>
    <t>54</t>
  </si>
  <si>
    <t>28411008</t>
  </si>
  <si>
    <t>lišta soklová PVC 16x60mm</t>
  </si>
  <si>
    <t>1381400108</t>
  </si>
  <si>
    <t>130,8*1,02 "Přepočtené koeficientem množství</t>
  </si>
  <si>
    <t>55</t>
  </si>
  <si>
    <t>998776102</t>
  </si>
  <si>
    <t>Přesun hmot pro podlahy povlakové stanovený z hmotnosti přesunovaného materiálu vodorovná dopravní vzdálenost do 50 m v objektech výšky přes 6 do 12 m</t>
  </si>
  <si>
    <t>-1751704144</t>
  </si>
  <si>
    <t>56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</si>
  <si>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</si>
  <si>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</si>
  <si>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-1775770738</t>
  </si>
  <si>
    <t>57</t>
  </si>
  <si>
    <t>998776193</t>
  </si>
  <si>
    <t>Přesun hmot pro podlahy povlakové stanovený z hmotnosti přesunovaného materiálu Příplatek k cenám za zvětšený přesun přes vymezenou největší dopravní vzdálenost do 500 m</t>
  </si>
  <si>
    <t>-1735549514</t>
  </si>
  <si>
    <t>781</t>
  </si>
  <si>
    <t>Dokončovací práce - obklady</t>
  </si>
  <si>
    <t>58</t>
  </si>
  <si>
    <t>781121011</t>
  </si>
  <si>
    <t>Příprava podkladu před provedením obkladu nátěr penetrační na stěnu</t>
  </si>
  <si>
    <t>1898142513</t>
  </si>
  <si>
    <t>(2,0*(2,2*2+1,68*2)-0,6*2,0)*4"koup. 2P25, 2P26, 2P29,2P31</t>
  </si>
  <si>
    <t>(2,0*(2,2*2+1,68*2)-0,6*2,0)*4"koup. 1P61, 1P62, 1P65, 1P66</t>
  </si>
  <si>
    <t>(2,0*(1,95*2+1,81*2)-0,8*2-0,4*1,6)*2"1P57, 2P22</t>
  </si>
  <si>
    <t>59</t>
  </si>
  <si>
    <t>781131112</t>
  </si>
  <si>
    <t>Izolace stěny pod obklad izolace nátěrem nebo stěrkou ve dvou vrstvách</t>
  </si>
  <si>
    <t>-237195977</t>
  </si>
  <si>
    <t>(2,0*(1,5+1,5))*8"za sprch. koutem</t>
  </si>
  <si>
    <t>60</t>
  </si>
  <si>
    <t>781151031</t>
  </si>
  <si>
    <t>Příprava podkladu před provedením obkladu celoplošné vyrovnání podkladu stěrkou, tloušťky 3 mm</t>
  </si>
  <si>
    <t>-775106921</t>
  </si>
  <si>
    <t>140,16"viz penetrační nátěr</t>
  </si>
  <si>
    <t>61</t>
  </si>
  <si>
    <t>781151041</t>
  </si>
  <si>
    <t>Příprava podkladu před provedením obkladu celoplošné vyrovnání podkladu příplatek za každý další 1 mm tloušťky přes 3 mm</t>
  </si>
  <si>
    <t>1640968020</t>
  </si>
  <si>
    <t>"předpoklad do 5mm</t>
  </si>
  <si>
    <t>140,16*2</t>
  </si>
  <si>
    <t>62</t>
  </si>
  <si>
    <t>781473810</t>
  </si>
  <si>
    <t>Demontáž obkladů z dlaždic keramických lepených</t>
  </si>
  <si>
    <t>1730853419</t>
  </si>
  <si>
    <t>"odstranění obkladů - 2 vrstvy</t>
  </si>
  <si>
    <t>57,28"2. vrstva</t>
  </si>
  <si>
    <t>(2,0*(1,95*2+1,81*2)-0,8*2-0,4*1,6)*2"koncový pokoj 1P57, 2P22</t>
  </si>
  <si>
    <t>63</t>
  </si>
  <si>
    <t>589909516</t>
  </si>
  <si>
    <t>140,16"viz penetrace</t>
  </si>
  <si>
    <t>64</t>
  </si>
  <si>
    <t>59761001</t>
  </si>
  <si>
    <t>obklad velkoformátový keramický hladký přes 4 do 6ks/m2</t>
  </si>
  <si>
    <t>-1084668927</t>
  </si>
  <si>
    <t>140,16*1,15 "Přepočtené koeficientem množství</t>
  </si>
  <si>
    <t>65</t>
  </si>
  <si>
    <t>998781102</t>
  </si>
  <si>
    <t>Přesun hmot pro obklady keramické stanovený z hmotnosti přesunovaného materiálu vodorovná dopravní vzdálenost do 50 m v objektech výšky přes 6 do 12 m</t>
  </si>
  <si>
    <t>1348716025</t>
  </si>
  <si>
    <t>66</t>
  </si>
  <si>
    <t>998781181</t>
  </si>
  <si>
    <t>Přesun hmot pro obklady keramické stanovený z hmotnosti přesunovaného materiálu Příplatek k cenám za přesun prováděný bez použití mechanizace pro jakoukoliv výšku objektu</t>
  </si>
  <si>
    <t>803046754</t>
  </si>
  <si>
    <t>67</t>
  </si>
  <si>
    <t>998781193</t>
  </si>
  <si>
    <t>Přesun hmot pro obklady keramické stanovený z hmotnosti přesunovaného materiálu Příplatek k cenám za zvětšený přesun přes vymezenou největší dopravní vzdálenost do 500 m</t>
  </si>
  <si>
    <t>1164503150</t>
  </si>
  <si>
    <t>783</t>
  </si>
  <si>
    <t>Dokončovací práce - nátěry</t>
  </si>
  <si>
    <t>68</t>
  </si>
  <si>
    <t>783317105</t>
  </si>
  <si>
    <t>Krycí nátěr (email) zámečnických konstrukcí jednonásobný syntetický samozákladující</t>
  </si>
  <si>
    <t>525892332</t>
  </si>
  <si>
    <t>"zárubně</t>
  </si>
  <si>
    <t>(0,25*(0,8*31+2,0*62))</t>
  </si>
  <si>
    <t>784</t>
  </si>
  <si>
    <t>Dokončovací práce - malby a tapety</t>
  </si>
  <si>
    <t>69</t>
  </si>
  <si>
    <t>784121001</t>
  </si>
  <si>
    <t>Oškrabání malby v místnostech výšky do 3,80 m</t>
  </si>
  <si>
    <t>-912158831</t>
  </si>
  <si>
    <t>(2,94*(2,97*2+10,12*2)-2,08*1,07-2,4*1,55-1,6*2,0*2)*2"schodiště 1P52, 2P33</t>
  </si>
  <si>
    <t>70</t>
  </si>
  <si>
    <t>784121011</t>
  </si>
  <si>
    <t>Rozmývání podkladu po oškrabání malby v místnostech výšky do 3,80 m</t>
  </si>
  <si>
    <t>-1462103871</t>
  </si>
  <si>
    <t>647,252"viz škrabání</t>
  </si>
  <si>
    <t>71</t>
  </si>
  <si>
    <t>784171101</t>
  </si>
  <si>
    <t>Zakrytí nemalovaných ploch (materiál ve specifikaci) včetně pozdějšího odkrytí podlah</t>
  </si>
  <si>
    <t>737353754</t>
  </si>
  <si>
    <t>"ochrana podlah před poškozením</t>
  </si>
  <si>
    <t>240</t>
  </si>
  <si>
    <t>72</t>
  </si>
  <si>
    <t>69311098</t>
  </si>
  <si>
    <t>geotextilie netkaná separační, filtrační, ochranná s převahou recyklovaných PES vláken 250g/m3</t>
  </si>
  <si>
    <t>925980121</t>
  </si>
  <si>
    <t>240*1,05 "Přepočtené koeficientem množství</t>
  </si>
  <si>
    <t>73</t>
  </si>
  <si>
    <t>784181121</t>
  </si>
  <si>
    <t>Penetrace podkladu jednonásobná hloubková v místnostech výšky do 3,80 m</t>
  </si>
  <si>
    <t>1163274112</t>
  </si>
  <si>
    <t>74</t>
  </si>
  <si>
    <t>784221101</t>
  </si>
  <si>
    <t>Malby z malířských směsí otěruvzdorných za sucha dvojnásobné, bílé za sucha otěruvzdorné dobře v místnostech výšky do 3,80 m</t>
  </si>
  <si>
    <t>-617993852</t>
  </si>
  <si>
    <t>647,525"viz penetrace</t>
  </si>
  <si>
    <t>Práce a dodávky M</t>
  </si>
  <si>
    <t>46-M</t>
  </si>
  <si>
    <t>Zemní práce při extr.mont.pracích</t>
  </si>
  <si>
    <t>75</t>
  </si>
  <si>
    <t>460710054</t>
  </si>
  <si>
    <t>Vyplnění rýh a otvorů vyplnění a omítnutí rýh ve stěnách hloubky přes 5 do 7 cm a šířky přes 7 do 10 cm</t>
  </si>
  <si>
    <t>643494130</t>
  </si>
  <si>
    <t>350"ZTI</t>
  </si>
  <si>
    <t>350"Elektro</t>
  </si>
  <si>
    <t>02 - ZTI</t>
  </si>
  <si>
    <t>HSV - HSV</t>
  </si>
  <si>
    <t>PSV -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</si>
  <si>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</si>
  <si>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</si>
  <si>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</si>
  <si>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</si>
  <si>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</si>
  <si>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767 - Konstrukce zámečnické</t>
  </si>
  <si>
    <t>HZS - Hodinové zúčtovací sazby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</si>
  <si>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</si>
  <si>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</si>
  <si>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722043778</t>
  </si>
  <si>
    <t>972054141</t>
  </si>
  <si>
    <t>Vybourání otvorů ve stropech nebo klenbách železobetonových bez odstranění podlahy a násypu, plochy do 0,0225 m2, tl. do 150 mm</t>
  </si>
  <si>
    <t>1394092596</t>
  </si>
  <si>
    <t>974031143</t>
  </si>
  <si>
    <t>Vysekání rýh ve zdivu cihelném na maltu vápennou nebo vápenocementovou do hl. 70 mm a šířky do 100 mm</t>
  </si>
  <si>
    <t>-1006960840</t>
  </si>
  <si>
    <t>-1223513705</t>
  </si>
  <si>
    <t>2045031430</t>
  </si>
  <si>
    <t>-1322809545</t>
  </si>
  <si>
    <t>1361899089</t>
  </si>
  <si>
    <t>Poznámka k položce:_x000D_
navýšeno o koleficient 30 km</t>
  </si>
  <si>
    <t>7,699*30 'Přepočtené koeficientem množství</t>
  </si>
  <si>
    <t>1870674822</t>
  </si>
  <si>
    <t>721</t>
  </si>
  <si>
    <t>Zdravotechnika - vnitřní kanalizace</t>
  </si>
  <si>
    <t>721140802</t>
  </si>
  <si>
    <t>Demontáž potrubí z litinových trub odpadních nebo dešťových do DN 100</t>
  </si>
  <si>
    <t>-1932335178</t>
  </si>
  <si>
    <t>721171915</t>
  </si>
  <si>
    <t>Opravy odpadního potrubí plastového propojení dosavadního potrubí DN 110</t>
  </si>
  <si>
    <t>1873206954</t>
  </si>
  <si>
    <t>721174025</t>
  </si>
  <si>
    <t>Potrubí z trub polypropylenových odpadní (svislé) DN 110</t>
  </si>
  <si>
    <t>-2017701556</t>
  </si>
  <si>
    <t>721174043</t>
  </si>
  <si>
    <t>Potrubí z trub polypropylenových připojovací DN 50</t>
  </si>
  <si>
    <t>-242610780</t>
  </si>
  <si>
    <t>721194104</t>
  </si>
  <si>
    <t>Vyměření přípojek na potrubí vyvedení a upevnění odpadních výpustek DN 40</t>
  </si>
  <si>
    <t>-602982718</t>
  </si>
  <si>
    <t>721194105</t>
  </si>
  <si>
    <t>Vyměření přípojek na potrubí vyvedení a upevnění odpadních výpustek DN 50</t>
  </si>
  <si>
    <t>1699825178</t>
  </si>
  <si>
    <t>721194109</t>
  </si>
  <si>
    <t>Vyměření přípojek na potrubí vyvedení a upevnění odpadních výpustek DN 110</t>
  </si>
  <si>
    <t>-729581723</t>
  </si>
  <si>
    <t>721229111</t>
  </si>
  <si>
    <t>Zápachové uzávěrky montáž zápachových uzávěrek ostatních typů do DN 50</t>
  </si>
  <si>
    <t>-526755746</t>
  </si>
  <si>
    <t>55161841</t>
  </si>
  <si>
    <t>vtok se zápachovou uzávěrkou DN 32</t>
  </si>
  <si>
    <t>2083597844</t>
  </si>
  <si>
    <t>721279126</t>
  </si>
  <si>
    <t>Ventily přivzdušňovací odpadních potrubí montáž ventilů přivzdušňovacích ostatních typů do DN 110</t>
  </si>
  <si>
    <t>1862742998</t>
  </si>
  <si>
    <t>55147368</t>
  </si>
  <si>
    <t>ventil přivzdušňovací vnitřního odpadního potrubí DN 110</t>
  </si>
  <si>
    <t>-1323169381</t>
  </si>
  <si>
    <t>721290111</t>
  </si>
  <si>
    <t>Zkouška těsnosti kanalizace v objektech vodou do DN 125</t>
  </si>
  <si>
    <t>607113593</t>
  </si>
  <si>
    <t>721290822</t>
  </si>
  <si>
    <t>Vnitrostaveništní přemístění vybouraných (demontovaných) hmot vnitřní kanalizace vodorovně do 100 m v objektech výšky přes 6 do 12 m</t>
  </si>
  <si>
    <t>-733079164</t>
  </si>
  <si>
    <t>998721102</t>
  </si>
  <si>
    <t>Přesun hmot pro vnitřní kanalizace stanovený z hmotnosti přesunovaného materiálu vodorovná dopravní vzdálenost do 50 m v objektech výšky přes 6 do 12 m</t>
  </si>
  <si>
    <t>1890293659</t>
  </si>
  <si>
    <t>998721192</t>
  </si>
  <si>
    <t>Přesun hmot pro vnitřní kanalizace stanovený z hmotnosti přesunovaného materiálu Příplatek k ceně za zvětšený přesun přes vymezenou největší dopravní vzdálenost do 100 m</t>
  </si>
  <si>
    <t>-448588368</t>
  </si>
  <si>
    <t>XJ10610015</t>
  </si>
  <si>
    <t>Napojení odvětrání kanalizace</t>
  </si>
  <si>
    <t>soubor</t>
  </si>
  <si>
    <t>-1100181617</t>
  </si>
  <si>
    <t>722</t>
  </si>
  <si>
    <t>Zdravotechnika - vnitřní vodovod</t>
  </si>
  <si>
    <t>713420811</t>
  </si>
  <si>
    <t>Odstranění tepelné izolace potrubí, ohybů, armatur a přírub rohožemi v pletivu bez povrchové úpravy spojených ocelovým drátem potrubí, tloušťka izolace do 50 mm</t>
  </si>
  <si>
    <t>-2079911009</t>
  </si>
  <si>
    <t>713420821</t>
  </si>
  <si>
    <t>Odstranění tepelné izolace potrubí, ohybů, armatur a přírub rohožemi v pletivu bez povrchové úpravy spojených ocelovým drátem ohybů, tloušťka izolace do 50 mm</t>
  </si>
  <si>
    <t>2046852447</t>
  </si>
  <si>
    <t>722130801</t>
  </si>
  <si>
    <t>Demontáž potrubí z ocelových trubek pozinkovaných závitových do DN 25</t>
  </si>
  <si>
    <t>-1334392108</t>
  </si>
  <si>
    <t>722130802</t>
  </si>
  <si>
    <t>Demontáž potrubí z ocelových trubek pozinkovaných závitových přes 25 do DN 40</t>
  </si>
  <si>
    <t>1778438379</t>
  </si>
  <si>
    <t>722174022</t>
  </si>
  <si>
    <t>Potrubí z plastových trubek z polypropylenu PPR svařovaných polyfuzně PN 20 (SDR 6) D 20 x 3,4</t>
  </si>
  <si>
    <t>1777899980</t>
  </si>
  <si>
    <t>722174023</t>
  </si>
  <si>
    <t>Potrubí z plastových trubek z polypropylenu PPR svařovaných polyfuzně PN 20 (SDR 6) D 25 x 4,2</t>
  </si>
  <si>
    <t>-560415488</t>
  </si>
  <si>
    <t>722174024</t>
  </si>
  <si>
    <t>Potrubí z plastových trubek z polypropylenu PPR svařovaných polyfuzně PN 20 (SDR 6) D 32 x 5,4</t>
  </si>
  <si>
    <t>-1526452190</t>
  </si>
  <si>
    <t>722174026</t>
  </si>
  <si>
    <t>Potrubí z plastových trubek z polypropylenu PPR svařovaných polyfuzně PN 20 (SDR 6) D 50 x 8,3</t>
  </si>
  <si>
    <t>-1302584965</t>
  </si>
  <si>
    <t>722174027</t>
  </si>
  <si>
    <t>Potrubí z plastových trubek z polypropylenu PPR svařovaných polyfuzně PN 20 (SDR 6) D 63 x 10,5</t>
  </si>
  <si>
    <t>-1666338676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</si>
  <si>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</si>
  <si>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</si>
  <si>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-1268668122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</si>
  <si>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</si>
  <si>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</si>
  <si>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-1019730648</t>
  </si>
  <si>
    <t>722181223</t>
  </si>
  <si>
    <t>Ochrana potrubí termoizolačními trubicemi z pěnového polyetylenu PE přilepenými v příčných a podélných spojích, tloušťky izolace přes 6 do 9 mm, vnitřního průměru izolace DN přes 45 do 63 mm</t>
  </si>
  <si>
    <t>-181576532</t>
  </si>
  <si>
    <t>722181224</t>
  </si>
  <si>
    <t>Ochrana potrubí termoizolačními trubicemi z pěnového polyetylenu PE přilepenými v příčných a podélných spojích, tloušťky izolace přes 6 do 9 mm, vnitřního průměru izolace DN přes 63 mm</t>
  </si>
  <si>
    <t>-1547928338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</si>
  <si>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</si>
  <si>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</si>
  <si>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-1683222478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</si>
  <si>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</si>
  <si>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</si>
  <si>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-1329779414</t>
  </si>
  <si>
    <t>722181234</t>
  </si>
  <si>
    <t>Ochrana potrubí termoizolačními trubicemi z pěnového polyetylenu PE přilepenými v příčných a podélných spojích, tloušťky izolace přes 9 do 13 mm, vnitřního průměru izolace DN přes 63 do 89 mm</t>
  </si>
  <si>
    <t>554893297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</si>
  <si>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</si>
  <si>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</si>
  <si>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-963615848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</si>
  <si>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</si>
  <si>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</si>
  <si>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-697290469</t>
  </si>
  <si>
    <t>722190401</t>
  </si>
  <si>
    <t>Zřízení přípojek na potrubí vyvedení a upevnění výpustek do DN 25</t>
  </si>
  <si>
    <t>-462285404</t>
  </si>
  <si>
    <t>722220111</t>
  </si>
  <si>
    <t>Armatury s jedním závitem nástěnky pro výtokový ventil G 1/2"</t>
  </si>
  <si>
    <t>-1395621151</t>
  </si>
  <si>
    <t>722220121</t>
  </si>
  <si>
    <t>Armatury s jedním závitem nástěnky pro baterii G 1/2"</t>
  </si>
  <si>
    <t>pár</t>
  </si>
  <si>
    <t>-1108202757</t>
  </si>
  <si>
    <t>722224115</t>
  </si>
  <si>
    <t>Armatury s jedním závitem kohouty plnicí a vypouštěcí PN 10 G 1/2"</t>
  </si>
  <si>
    <t>1027732129</t>
  </si>
  <si>
    <t>722230101</t>
  </si>
  <si>
    <t>Armatury se dvěma závity ventily přímé G 1/2"</t>
  </si>
  <si>
    <t>-1372336237</t>
  </si>
  <si>
    <t>722230102</t>
  </si>
  <si>
    <t>Armatury se dvěma závity ventily přímé G 3/4"</t>
  </si>
  <si>
    <t>-207012365</t>
  </si>
  <si>
    <t>722230105</t>
  </si>
  <si>
    <t>Armatury se dvěma závity ventily přímé G 6/4"</t>
  </si>
  <si>
    <t>1775839561</t>
  </si>
  <si>
    <t>722230106</t>
  </si>
  <si>
    <t>Armatury se dvěma závity ventily přímé G 2"</t>
  </si>
  <si>
    <t>-1891032487</t>
  </si>
  <si>
    <t>722230113</t>
  </si>
  <si>
    <t>Armatury se dvěma závity ventily přímé s odvodňovacím ventilem G 1"</t>
  </si>
  <si>
    <t>-188719053</t>
  </si>
  <si>
    <t>722230115</t>
  </si>
  <si>
    <t>Armatury se dvěma závity ventily přímé s odvodňovacím ventilem G 6/4"</t>
  </si>
  <si>
    <t>-1605646257</t>
  </si>
  <si>
    <t>722230116</t>
  </si>
  <si>
    <t>Armatury se dvěma závity ventily přímé s odvodňovacím ventilem G 2"</t>
  </si>
  <si>
    <t>1245795680</t>
  </si>
  <si>
    <t>722231072</t>
  </si>
  <si>
    <t>Armatury se dvěma závity ventily zpětné mosazné PN 10 do 110°C G 1/2"</t>
  </si>
  <si>
    <t>93706165</t>
  </si>
  <si>
    <t>722231076</t>
  </si>
  <si>
    <t>Armatury se dvěma závity ventily zpětné mosazné PN 10 do 110°C G 6/4"</t>
  </si>
  <si>
    <t>740996925</t>
  </si>
  <si>
    <t>722231222</t>
  </si>
  <si>
    <t>Armatury se dvěma závity ventily pojistné k bojleru mosazné PN 6 do 100°C G 3/4"</t>
  </si>
  <si>
    <t>1519283832</t>
  </si>
  <si>
    <t>722239106</t>
  </si>
  <si>
    <t>Armatury se dvěma závity montáž vodovodních armatur se dvěma závity ostatních typů G 2"</t>
  </si>
  <si>
    <t>455762073</t>
  </si>
  <si>
    <t>722250133</t>
  </si>
  <si>
    <t>Požární příslušenství a armatury hydrantový systém s tvarově stálou hadicí celoplechový D 25 x 30 m</t>
  </si>
  <si>
    <t>-1965136331</t>
  </si>
  <si>
    <t>722290226</t>
  </si>
  <si>
    <t>Zkoušky, proplach a desinfekce vodovodního potrubí zkoušky těsnosti vodovodního potrubí závitového do DN 50</t>
  </si>
  <si>
    <t>-1308460225</t>
  </si>
  <si>
    <t>722290234</t>
  </si>
  <si>
    <t>Zkoušky, proplach a desinfekce vodovodního potrubí proplach a desinfekce vodovodního potrubí do DN 80</t>
  </si>
  <si>
    <t>334507247</t>
  </si>
  <si>
    <t>722290822</t>
  </si>
  <si>
    <t>Vnitrostaveništní přemístění vybouraných (demontovaných) hmot vnitřní vodovod vodorovně do 100 m v objektech výšky přes 6 do 12 m</t>
  </si>
  <si>
    <t>1364352120</t>
  </si>
  <si>
    <t>1231101595</t>
  </si>
  <si>
    <t>998722102</t>
  </si>
  <si>
    <t>Přesun hmot pro vnitřní vodovod stanovený z hmotnosti přesunovaného materiálu vodorovná dopravní vzdálenost do 50 m v objektech výšky přes 6 do 12 m</t>
  </si>
  <si>
    <t>-852004430</t>
  </si>
  <si>
    <t>998722192</t>
  </si>
  <si>
    <t>Přesun hmot pro vnitřní vodovod stanovený z hmotnosti přesunovaného materiálu Příplatek k ceně za zvětšený přesun přes vymezenou největší dopravní vzdálenost do 100 m</t>
  </si>
  <si>
    <t>-1409274199</t>
  </si>
  <si>
    <t>XJ10610016</t>
  </si>
  <si>
    <t>Odstavení a vypuštění stávajícího vodovodu</t>
  </si>
  <si>
    <t>193106940</t>
  </si>
  <si>
    <t>XJ10610017</t>
  </si>
  <si>
    <t>Pomocné práce v rámci napojování na stávající potrubí</t>
  </si>
  <si>
    <t>764567287</t>
  </si>
  <si>
    <t>XJ10610018</t>
  </si>
  <si>
    <t>Napuštění vodovodu, uvedení do provozu</t>
  </si>
  <si>
    <t>-2030949982</t>
  </si>
  <si>
    <t>XJ10610019.1</t>
  </si>
  <si>
    <t>Přepojení stávajícího potrubí SV a TUV na nový ohřev v zázemí pro výpravčí ve 3.NP</t>
  </si>
  <si>
    <t>-557802060</t>
  </si>
  <si>
    <t>725</t>
  </si>
  <si>
    <t>Zdravotechnika - zařizovací předměty</t>
  </si>
  <si>
    <t>725110811</t>
  </si>
  <si>
    <t>Demontáž klozetů splachovacích s nádrží nebo tlakovým splachovačem</t>
  </si>
  <si>
    <t>-2020785485</t>
  </si>
  <si>
    <t>725119102</t>
  </si>
  <si>
    <t>Zařízení záchodů montáž splachovačů ostatních typů nádržkových plastových nízkopoložených</t>
  </si>
  <si>
    <t>-1707524791</t>
  </si>
  <si>
    <t>55147031</t>
  </si>
  <si>
    <t>splachovač nádržkový úsporný z PH</t>
  </si>
  <si>
    <t>1955953280</t>
  </si>
  <si>
    <t>725119125</t>
  </si>
  <si>
    <t>Zařízení záchodů montáž klozetových mís závěsných na nosné stěny</t>
  </si>
  <si>
    <t>-1132988200</t>
  </si>
  <si>
    <t>64236091</t>
  </si>
  <si>
    <t>mísa keramická klozetová závěsná bílá s hlubokým splachováním odpad vodorovný</t>
  </si>
  <si>
    <t>-1084245776</t>
  </si>
  <si>
    <t>725210821</t>
  </si>
  <si>
    <t>Demontáž umyvadel bez výtokových armatur umyvadel</t>
  </si>
  <si>
    <t>80795266</t>
  </si>
  <si>
    <t>725219102</t>
  </si>
  <si>
    <t>Umyvadla montáž umyvadel ostatních typů na šrouby</t>
  </si>
  <si>
    <t>-1152316549</t>
  </si>
  <si>
    <t>76</t>
  </si>
  <si>
    <t>64211046</t>
  </si>
  <si>
    <t>umyvadlo keramické závěsné bílé š 600mm</t>
  </si>
  <si>
    <t>2112429924</t>
  </si>
  <si>
    <t>77</t>
  </si>
  <si>
    <t>725220841</t>
  </si>
  <si>
    <t>Demontáž van ocelových rohových</t>
  </si>
  <si>
    <t>-817895149</t>
  </si>
  <si>
    <t>78</t>
  </si>
  <si>
    <t>725241901</t>
  </si>
  <si>
    <t>Sprchové vaničky montáž sprchových vaniček</t>
  </si>
  <si>
    <t>-2015110710</t>
  </si>
  <si>
    <t>79</t>
  </si>
  <si>
    <t>55423503</t>
  </si>
  <si>
    <t>vanička sprchová z litého polymermramoru čtvercová 900x900mm</t>
  </si>
  <si>
    <t>1056221383</t>
  </si>
  <si>
    <t>80</t>
  </si>
  <si>
    <t>725244907</t>
  </si>
  <si>
    <t>Sprchové dveře a zástěny montáž sprchové zástěny rohové (kout)</t>
  </si>
  <si>
    <t>250370293</t>
  </si>
  <si>
    <t>81</t>
  </si>
  <si>
    <t>55495021</t>
  </si>
  <si>
    <t>zástěna sprchového koutu čtyřdílná rámová skleněná tl 4 a 5mm se dvěma posuvnými díly na vaničku 900x900mm</t>
  </si>
  <si>
    <t>1753837754</t>
  </si>
  <si>
    <t>82</t>
  </si>
  <si>
    <t>725339111</t>
  </si>
  <si>
    <t>Výlevky montáž výlevky</t>
  </si>
  <si>
    <t>1015523955</t>
  </si>
  <si>
    <t>83</t>
  </si>
  <si>
    <t>64271101</t>
  </si>
  <si>
    <t>výlevka keramická bílá</t>
  </si>
  <si>
    <t>637971313</t>
  </si>
  <si>
    <t>84</t>
  </si>
  <si>
    <t>725539203</t>
  </si>
  <si>
    <t>Elektrické ohřívače zásobníkové montáž tlakových ohřívačů závěsných (svislých nebo vodorovných) přes 50 do 80 l</t>
  </si>
  <si>
    <t>1379708961</t>
  </si>
  <si>
    <t>85</t>
  </si>
  <si>
    <t>48438690</t>
  </si>
  <si>
    <t>ohřívač vody elektrický zásobníkový závěsný svislý objem 80L</t>
  </si>
  <si>
    <t>-1967572853</t>
  </si>
  <si>
    <t>86</t>
  </si>
  <si>
    <t>725539206</t>
  </si>
  <si>
    <t>Elektrické ohřívače zásobníkové montáž tlakových ohřívačů závěsných (svislých nebo vodorovných) přes 160 do 200 l</t>
  </si>
  <si>
    <t>276261624</t>
  </si>
  <si>
    <t>87</t>
  </si>
  <si>
    <t>48438693</t>
  </si>
  <si>
    <t>ohřívač vody elektrický zásobníkový závěsný akumulační svislý příkon 200L 2,2kW</t>
  </si>
  <si>
    <t>-1991592330</t>
  </si>
  <si>
    <t>88</t>
  </si>
  <si>
    <t>725590812</t>
  </si>
  <si>
    <t>Vnitrostaveništní přemístění vybouraných (demontovaných) hmot zařizovacích předmětů vodorovně do 100 m v objektech výšky přes 6 do 12 m</t>
  </si>
  <si>
    <t>976637788</t>
  </si>
  <si>
    <t>89</t>
  </si>
  <si>
    <t>725810811</t>
  </si>
  <si>
    <t>Demontáž výtokových ventilů nástěnných</t>
  </si>
  <si>
    <t>1300015880</t>
  </si>
  <si>
    <t>90</t>
  </si>
  <si>
    <t>725819401</t>
  </si>
  <si>
    <t>Ventily montáž ventilů ostatních typů rohových s připojovací trubičkou G 1/2"</t>
  </si>
  <si>
    <t>1262027718</t>
  </si>
  <si>
    <t>91</t>
  </si>
  <si>
    <t>55141001</t>
  </si>
  <si>
    <t>kohout kulový rohový mosazný R 1/2"x3/8"</t>
  </si>
  <si>
    <t>-1000975202</t>
  </si>
  <si>
    <t>92</t>
  </si>
  <si>
    <t>55190001</t>
  </si>
  <si>
    <t>flexi hadice ohebná sanitární D 9x13mm FF 3/8" 500mm</t>
  </si>
  <si>
    <t>1674388585</t>
  </si>
  <si>
    <t>93</t>
  </si>
  <si>
    <t>725819402</t>
  </si>
  <si>
    <t>Ventily montáž ventilů ostatních typů rohových bez připojovací trubičky G 1/2"</t>
  </si>
  <si>
    <t>30811708</t>
  </si>
  <si>
    <t>94</t>
  </si>
  <si>
    <t>725820801</t>
  </si>
  <si>
    <t>Demontáž baterií nástěnných do G 3/4</t>
  </si>
  <si>
    <t>1133417318</t>
  </si>
  <si>
    <t>95</t>
  </si>
  <si>
    <t>725829101</t>
  </si>
  <si>
    <t>Baterie dřezové montáž ostatních typů nástěnných pákových nebo klasických</t>
  </si>
  <si>
    <t>-1035584945</t>
  </si>
  <si>
    <t>96</t>
  </si>
  <si>
    <t>55143976</t>
  </si>
  <si>
    <t>baterie dřezová páková nástěnná s kulatým ústím 300mm</t>
  </si>
  <si>
    <t>-276952705</t>
  </si>
  <si>
    <t>97</t>
  </si>
  <si>
    <t>725829131</t>
  </si>
  <si>
    <t>Baterie umyvadlové montáž ostatních typů stojánkových G 1/2"</t>
  </si>
  <si>
    <t>940236670</t>
  </si>
  <si>
    <t>98</t>
  </si>
  <si>
    <t>55145686</t>
  </si>
  <si>
    <t>baterie umyvadlová stojánková páková</t>
  </si>
  <si>
    <t>-1164255975</t>
  </si>
  <si>
    <t>99</t>
  </si>
  <si>
    <t>725849411</t>
  </si>
  <si>
    <t>Baterie sprchové montáž nástěnných baterií s nastavitelnou výškou sprchy</t>
  </si>
  <si>
    <t>-1767246370</t>
  </si>
  <si>
    <t>100</t>
  </si>
  <si>
    <t>55145588</t>
  </si>
  <si>
    <t>baterie sprchová bez příslušenství</t>
  </si>
  <si>
    <t>-2141457585</t>
  </si>
  <si>
    <t>101</t>
  </si>
  <si>
    <t>55145003</t>
  </si>
  <si>
    <t>souprava sprchová komplet</t>
  </si>
  <si>
    <t>-1429701678</t>
  </si>
  <si>
    <t>102</t>
  </si>
  <si>
    <t>725850800</t>
  </si>
  <si>
    <t>Demontáž odpadních ventilů všech připojovacích dimenzí</t>
  </si>
  <si>
    <t>2055831510</t>
  </si>
  <si>
    <t>103</t>
  </si>
  <si>
    <t>725860811</t>
  </si>
  <si>
    <t>Demontáž zápachových uzávěrek pro zařizovací předměty jednoduchých</t>
  </si>
  <si>
    <t>-1173296808</t>
  </si>
  <si>
    <t>104</t>
  </si>
  <si>
    <t>998725102</t>
  </si>
  <si>
    <t>Přesun hmot pro zařizovací předměty stanovený z hmotnosti přesunovaného materiálu vodorovná dopravní vzdálenost do 50 m v objektech výšky přes 6 do 12 m</t>
  </si>
  <si>
    <t>1589506525</t>
  </si>
  <si>
    <t>105</t>
  </si>
  <si>
    <t>998725192</t>
  </si>
  <si>
    <t>Přesun hmot pro zařizovací předměty stanovený z hmotnosti přesunovaného materiálu Příplatek k cenám za zvětšený přesun přes vymezenou největší dopravní vzdálenost do 100 m</t>
  </si>
  <si>
    <t>-411363846</t>
  </si>
  <si>
    <t>726</t>
  </si>
  <si>
    <t>Zdravotechnika - předstěnové instalace</t>
  </si>
  <si>
    <t>106</t>
  </si>
  <si>
    <t>726111031</t>
  </si>
  <si>
    <t>Předstěnové instalační systémy pro zazdění do masivních zděných konstrukcí pro závěsné klozety ovládání zepředu, stavební výška 1080 mm</t>
  </si>
  <si>
    <t>1727894483</t>
  </si>
  <si>
    <t>107</t>
  </si>
  <si>
    <t>998726112</t>
  </si>
  <si>
    <t>Přesun hmot pro instalační prefabrikáty stanovený z hmotnosti přesunovaného materiálu vodorovná dopravní vzdálenost do 50 m v objektech výšky přes 6 m do 12 m</t>
  </si>
  <si>
    <t>1136774987</t>
  </si>
  <si>
    <t>108</t>
  </si>
  <si>
    <t>998726192</t>
  </si>
  <si>
    <t>Přesun hmot pro instalační prefabrikáty stanovený z hmotnosti přesunovaného materiálu Příplatek k cenám za zvětšený přesun přes vymezenou největší dopravní vzdálenost do 100 m</t>
  </si>
  <si>
    <t>-1405019742</t>
  </si>
  <si>
    <t>732</t>
  </si>
  <si>
    <t>Ústřední vytápění - strojovny</t>
  </si>
  <si>
    <t>109</t>
  </si>
  <si>
    <t>732331131</t>
  </si>
  <si>
    <t>Nádoby expanzní tlakové pro akumulační ohřev teplé vody s membránou bez pojistného ventilu se závitovým připojením PN 1,0 o objemu 8 l</t>
  </si>
  <si>
    <t>1761455742</t>
  </si>
  <si>
    <t>110</t>
  </si>
  <si>
    <t>732429212</t>
  </si>
  <si>
    <t>Čerpadla teplovodní montáž čerpadel (do potrubí) ostatních typů mokroběžných závitových DN 25</t>
  </si>
  <si>
    <t>-1842211240</t>
  </si>
  <si>
    <t>111</t>
  </si>
  <si>
    <t>42611280</t>
  </si>
  <si>
    <t>čerpadlo oběhové teplovodní závitové DN 15 cirkulační pro TUV výtlak 0,9m Qmax 0,35m3/h PN 10 bronzové T 80°C</t>
  </si>
  <si>
    <t>-1154087860</t>
  </si>
  <si>
    <t>112</t>
  </si>
  <si>
    <t>998732102</t>
  </si>
  <si>
    <t>Přesun hmot pro strojovny stanovený z hmotnosti přesunovaného materiálu vodorovná dopravní vzdálenost do 50 m v objektech výšky přes 6 do 12 m</t>
  </si>
  <si>
    <t>-1463592143</t>
  </si>
  <si>
    <t>113</t>
  </si>
  <si>
    <t>998732193</t>
  </si>
  <si>
    <t>Přesun hmot pro strojovny stanovený z hmotnosti přesunovaného materiálu Příplatek k cenám za zvětšený přesun přes vymezenou největší dopravní vzdálenost do 500 m</t>
  </si>
  <si>
    <t>320547622</t>
  </si>
  <si>
    <t>767</t>
  </si>
  <si>
    <t>Konstrukce zámečnické</t>
  </si>
  <si>
    <t>114</t>
  </si>
  <si>
    <t>767995111</t>
  </si>
  <si>
    <t>Montáž ostatních atypických zámečnických konstrukcí hmotnosti do 5 kg</t>
  </si>
  <si>
    <t>kg</t>
  </si>
  <si>
    <t>482786544</t>
  </si>
  <si>
    <t>115</t>
  </si>
  <si>
    <t>998767102</t>
  </si>
  <si>
    <t>Přesun hmot pro zámečnické konstrukce stanovený z hmotnosti přesunovaného materiálu vodorovná dopravní vzdálenost do 50 m v objektech výšky přes 6 do 12 m</t>
  </si>
  <si>
    <t>170943704</t>
  </si>
  <si>
    <t>116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</si>
  <si>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</si>
  <si>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</si>
  <si>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1959370364</t>
  </si>
  <si>
    <t>HZS</t>
  </si>
  <si>
    <t>Hodinové zúčtovací sazby</t>
  </si>
  <si>
    <t>117</t>
  </si>
  <si>
    <t>HZS4211</t>
  </si>
  <si>
    <t>Hodinové zúčtovací sazby ostatních profesí revizní a kontrolní činnost revizní technik</t>
  </si>
  <si>
    <t>hod</t>
  </si>
  <si>
    <t>262144</t>
  </si>
  <si>
    <t>-1486306660</t>
  </si>
  <si>
    <t>03 - ÚT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</si>
  <si>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</si>
  <si>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</si>
  <si>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</si>
  <si>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</si>
  <si>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971035141</t>
  </si>
  <si>
    <t>Vybourání otvorů ve zdivu základovém nebo nadzákladovém z cihel, tvárnic, příčkovek z cihel pálených na maltu cementovou průměru profilu do 60 mm, tl. do 300 mm</t>
  </si>
  <si>
    <t>1779678527</t>
  </si>
  <si>
    <t>2055802087</t>
  </si>
  <si>
    <t>634399818</t>
  </si>
  <si>
    <t>-1272985164</t>
  </si>
  <si>
    <t>1461085943</t>
  </si>
  <si>
    <t>4,29*30 'Přepočtené koeficientem množství</t>
  </si>
  <si>
    <t>-565087131</t>
  </si>
  <si>
    <t>713</t>
  </si>
  <si>
    <t>Izolace tepelné</t>
  </si>
  <si>
    <t>713463311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</si>
  <si>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</si>
  <si>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1054648907</t>
  </si>
  <si>
    <t>63154002</t>
  </si>
  <si>
    <t>pouzdro izolační potrubní z minerální vlny s Al fólií max. 250/100°C 15/20mm</t>
  </si>
  <si>
    <t>-234186646</t>
  </si>
  <si>
    <t>63154004</t>
  </si>
  <si>
    <t>pouzdro izolační potrubní z minerální vlny s Al fólií max. 250/100°C 22/20mm</t>
  </si>
  <si>
    <t>1200163266</t>
  </si>
  <si>
    <t>63154532</t>
  </si>
  <si>
    <t>pouzdro izolační potrubní z minerální vlny s Al fólií max. 250/100°C 35/30mm</t>
  </si>
  <si>
    <t>2589595</t>
  </si>
  <si>
    <t>63154573</t>
  </si>
  <si>
    <t>pouzdro izolační potrubní z minerální vlny s Al fólií max. 250/100°C 42/40mm</t>
  </si>
  <si>
    <t>1023555813</t>
  </si>
  <si>
    <t>998713102</t>
  </si>
  <si>
    <t>Přesun hmot pro izolace tepelné stanovený z hmotnosti přesunovaného materiálu vodorovná dopravní vzdálenost do 50 m v objektech výšky přes 6 m do 12 m</t>
  </si>
  <si>
    <t>36150985</t>
  </si>
  <si>
    <t>998713181</t>
  </si>
  <si>
    <t>Přesun hmot pro izolace tepelné stanovený z hmotnosti přesunovaného materiálu Příplatek k cenám za přesun prováděný bez použití mechanizace pro jakoukoliv výšku objektu</t>
  </si>
  <si>
    <t>1587371167</t>
  </si>
  <si>
    <t>998713193</t>
  </si>
  <si>
    <t>Přesun hmot pro izolace tepelné stanovený z hmotnosti přesunovaného materiálu Příplatek k cenám za zvětšený přesun přes vymezenou největší dopravní vzdálenost do 500 m</t>
  </si>
  <si>
    <t>-1233808281</t>
  </si>
  <si>
    <t>733</t>
  </si>
  <si>
    <t>Ústřední vytápění - rozvodné potrubí</t>
  </si>
  <si>
    <t>-2000271127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</si>
  <si>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</si>
  <si>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</si>
  <si>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-869316051</t>
  </si>
  <si>
    <t>733110803</t>
  </si>
  <si>
    <t>Demontáž potrubí z trubek ocelových závitových DN do 15</t>
  </si>
  <si>
    <t>1191924784</t>
  </si>
  <si>
    <t>733110806</t>
  </si>
  <si>
    <t>Demontáž potrubí z trubek ocelových závitových DN přes 15 do 32</t>
  </si>
  <si>
    <t>-1897473498</t>
  </si>
  <si>
    <t>733110808</t>
  </si>
  <si>
    <t>Demontáž potrubí z trubek ocelových závitových DN přes 32 do 50</t>
  </si>
  <si>
    <t>764606194</t>
  </si>
  <si>
    <t>733223301</t>
  </si>
  <si>
    <t>Potrubí z trubek měděných tvrdých spojovaných lisováním DN 12</t>
  </si>
  <si>
    <t>158854796</t>
  </si>
  <si>
    <t>733223303</t>
  </si>
  <si>
    <t>Potrubí z trubek měděných tvrdých spojovaných lisováním DN 20</t>
  </si>
  <si>
    <t>-996883017</t>
  </si>
  <si>
    <t>733223304</t>
  </si>
  <si>
    <t>Potrubí z trubek měděných tvrdých spojovaných lisováním DN 25</t>
  </si>
  <si>
    <t>-1465725264</t>
  </si>
  <si>
    <t>733223305</t>
  </si>
  <si>
    <t>Potrubí z trubek měděných tvrdých spojovaných lisováním DN 32</t>
  </si>
  <si>
    <t>640591524</t>
  </si>
  <si>
    <t>733223306</t>
  </si>
  <si>
    <t>Potrubí z trubek měděných tvrdých spojovaných lisováním DN 40</t>
  </si>
  <si>
    <t>-1193479621</t>
  </si>
  <si>
    <t>733224204</t>
  </si>
  <si>
    <t>Potrubí z trubek měděných Příplatek k cenám za potrubí vedené v kotelnách a strojovnách Ø 22/1,5</t>
  </si>
  <si>
    <t>-6991710</t>
  </si>
  <si>
    <t>733224206</t>
  </si>
  <si>
    <t>Potrubí z trubek měděných Příplatek k cenám za potrubí vedené v kotelnách a strojovnách Ø 35/1,5</t>
  </si>
  <si>
    <t>-1544138882</t>
  </si>
  <si>
    <t>733224207</t>
  </si>
  <si>
    <t>Potrubí z trubek měděných Příplatek k cenám za potrubí vedené v kotelnách a strojovnách Ø 42/1,5</t>
  </si>
  <si>
    <t>1706616165</t>
  </si>
  <si>
    <t>733224222</t>
  </si>
  <si>
    <t>Potrubí z trubek měděných Příplatek k cenám za zhotovení přípojky z trubek měděných Ø 15/1</t>
  </si>
  <si>
    <t>-1535649813</t>
  </si>
  <si>
    <t>733224226</t>
  </si>
  <si>
    <t>Potrubí z trubek měděných Příplatek k cenám za zhotovení přípojky z trubek měděných Ø 35/1,5</t>
  </si>
  <si>
    <t>754875848</t>
  </si>
  <si>
    <t>733224227</t>
  </si>
  <si>
    <t>Potrubí z trubek měděných Příplatek k cenám za zhotovení přípojky z trubek měděných Ø 42/1,5</t>
  </si>
  <si>
    <t>-167096021</t>
  </si>
  <si>
    <t>733291101</t>
  </si>
  <si>
    <t>Zkoušky těsnosti potrubí z trubek měděných Ø do 35/1,5</t>
  </si>
  <si>
    <t>-1576864913</t>
  </si>
  <si>
    <t>733291102</t>
  </si>
  <si>
    <t>Zkoušky těsnosti potrubí z trubek měděných Ø přes 35/1,5 do 64/2,0</t>
  </si>
  <si>
    <t>-1854125860</t>
  </si>
  <si>
    <t>733890803</t>
  </si>
  <si>
    <t>Vnitrostaveništní přemístění vybouraných (demontovaných) hmot rozvodů potrubí vodorovně do 100 m v objektech výšky přes 6 do 24 m</t>
  </si>
  <si>
    <t>-1518857471</t>
  </si>
  <si>
    <t>998733101</t>
  </si>
  <si>
    <t>Přesun hmot pro rozvody potrubí stanovený z hmotnosti přesunovaného materiálu vodorovná dopravní vzdálenost do 50 m v objektech výšky do 6 m</t>
  </si>
  <si>
    <t>262833929</t>
  </si>
  <si>
    <t>734</t>
  </si>
  <si>
    <t>Ústřední vytápění - armatury</t>
  </si>
  <si>
    <t>734209104</t>
  </si>
  <si>
    <t>Montáž závitových armatur s 1 závitem G 3/4 (DN 20)</t>
  </si>
  <si>
    <t>791697926</t>
  </si>
  <si>
    <t>201640100110</t>
  </si>
  <si>
    <t>Svorné šroubení vnitřní závit  3/4x15</t>
  </si>
  <si>
    <t>-158935655</t>
  </si>
  <si>
    <t>734211119</t>
  </si>
  <si>
    <t>Ventily odvzdušňovací závitové automatické PN 14 do 120°C G 3/8</t>
  </si>
  <si>
    <t>-1914621262</t>
  </si>
  <si>
    <t>734220102</t>
  </si>
  <si>
    <t>Ventily regulační závitové vyvažovací přímé PN 20 do 100°C G 1</t>
  </si>
  <si>
    <t>614076580</t>
  </si>
  <si>
    <t>734220103</t>
  </si>
  <si>
    <t>Ventily regulační závitové vyvažovací přímé PN 20 do 100°C G 5/4</t>
  </si>
  <si>
    <t>150918087</t>
  </si>
  <si>
    <t>734221536</t>
  </si>
  <si>
    <t>Ventily regulační závitové termostatické, bez hlavice ovládání PN 16 do 110°C rohové dvouregulační G 1/2</t>
  </si>
  <si>
    <t>1168831451</t>
  </si>
  <si>
    <t>734221686</t>
  </si>
  <si>
    <t>Ventily regulační závitové hlavice termostatické, pro ovládání ventilů PN 10 do 110°C voskové otopných těles VK</t>
  </si>
  <si>
    <t>-1876823975</t>
  </si>
  <si>
    <t>734261417</t>
  </si>
  <si>
    <t>Šroubení regulační radiátorové rohové s vypouštěním G 1/2</t>
  </si>
  <si>
    <t>-862026102</t>
  </si>
  <si>
    <t>734291123</t>
  </si>
  <si>
    <t>Ostatní armatury kohouty plnicí a vypouštěcí PN 10 do 90°C G 1/2</t>
  </si>
  <si>
    <t>-183019898</t>
  </si>
  <si>
    <t>734292713</t>
  </si>
  <si>
    <t>Ostatní armatury kulové kohouty PN 42 do 185°C přímé vnitřní závit G 1/2</t>
  </si>
  <si>
    <t>-1499873492</t>
  </si>
  <si>
    <t>734292714</t>
  </si>
  <si>
    <t>Ostatní armatury kulové kohouty PN 42 do 185°C přímé vnitřní závit G 3/4</t>
  </si>
  <si>
    <t>-695887207</t>
  </si>
  <si>
    <t>734292715</t>
  </si>
  <si>
    <t>Ostatní armatury kulové kohouty PN 42 do 185°C přímé vnitřní závit G 1</t>
  </si>
  <si>
    <t>1653456083</t>
  </si>
  <si>
    <t>734292716</t>
  </si>
  <si>
    <t>Ostatní armatury kulové kohouty PN 42 do 185°C přímé vnitřní závit G 1 1/4</t>
  </si>
  <si>
    <t>-1186271728</t>
  </si>
  <si>
    <t>734292717</t>
  </si>
  <si>
    <t>Ostatní armatury kulové kohouty PN 42 do 185°C přímé vnitřní závit G 1 1/2</t>
  </si>
  <si>
    <t>-190777881</t>
  </si>
  <si>
    <t>734411113</t>
  </si>
  <si>
    <t>Teploměry technické s pevným stonkem a jímkou zadní připojení (axiální) průměr 80 mm délka stonku 50 mm</t>
  </si>
  <si>
    <t>-316208437</t>
  </si>
  <si>
    <t>734412112</t>
  </si>
  <si>
    <t>Teploměry technické kompaktní měřiče tepla jmenovitý průtok Qn (m3/h) 1,5 1/2"</t>
  </si>
  <si>
    <t>723418407</t>
  </si>
  <si>
    <t>XP10610010</t>
  </si>
  <si>
    <t>Tlakově nezávislá bytová stanice ÚT, výkon do topení 15kW</t>
  </si>
  <si>
    <t>kpl</t>
  </si>
  <si>
    <t>-82679429</t>
  </si>
  <si>
    <t>998734101</t>
  </si>
  <si>
    <t>Přesun hmot pro armatury stanovený z hmotnosti přesunovaného materiálu vodorovná dopravní vzdálenost do 50 m v objektech výšky do 6 m</t>
  </si>
  <si>
    <t>-131530210</t>
  </si>
  <si>
    <t>XP10610011</t>
  </si>
  <si>
    <t>Montáž bytové stanice</t>
  </si>
  <si>
    <t>-1213838953</t>
  </si>
  <si>
    <t>XP10610012</t>
  </si>
  <si>
    <t>připojovací nerez hadice pro napojení stanice 500 mm</t>
  </si>
  <si>
    <t>1645842652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</si>
  <si>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</si>
  <si>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</si>
  <si>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</si>
  <si>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</si>
  <si>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138891614</t>
  </si>
  <si>
    <t>735111810</t>
  </si>
  <si>
    <t>Demontáž otopných těles litinových článkových</t>
  </si>
  <si>
    <t>1938488853</t>
  </si>
  <si>
    <t>735151821</t>
  </si>
  <si>
    <t>Demontáž otopných těles panelových dvouřadých stavební délky do 1500 mm</t>
  </si>
  <si>
    <t>187432457</t>
  </si>
  <si>
    <t>735151831</t>
  </si>
  <si>
    <t>Demontáž otopných těles panelových třířadých stavební délky do 1500 mm</t>
  </si>
  <si>
    <t>-2071982331</t>
  </si>
  <si>
    <t>48457379</t>
  </si>
  <si>
    <t>těleso otopné panelové 2 deskové VK 2 přídavné přestupní plochy v 600mm dl 400mm 672W</t>
  </si>
  <si>
    <t>1426538789</t>
  </si>
  <si>
    <t>KRD.22060040600010</t>
  </si>
  <si>
    <t>těleso otopné deskové RADIK typ22VK V 600 L 400mm</t>
  </si>
  <si>
    <t>-96003331</t>
  </si>
  <si>
    <t>KRD.22060050600010</t>
  </si>
  <si>
    <t>těleso otopné deskové RADIK typ22VK V 600 L 500mm</t>
  </si>
  <si>
    <t>296626225</t>
  </si>
  <si>
    <t>KRD.22060120600010</t>
  </si>
  <si>
    <t>těleso otopné deskové RADIK typ22VK V 600 L 1200mm</t>
  </si>
  <si>
    <t>1612165357</t>
  </si>
  <si>
    <t>KRD.22060140600010</t>
  </si>
  <si>
    <t>těleso otopné deskové RADIK typ22VK V 600 L 1400mm</t>
  </si>
  <si>
    <t>-331137654</t>
  </si>
  <si>
    <t>KRD.22060160600010</t>
  </si>
  <si>
    <t>těleso otopné deskové RADIK typ22VK V 600 L 1600mm</t>
  </si>
  <si>
    <t>1538021706</t>
  </si>
  <si>
    <t>KRD.33060110600010</t>
  </si>
  <si>
    <t>těleso otopné deskové RADIK typ33VK V 600 L 1100mm</t>
  </si>
  <si>
    <t>652168602</t>
  </si>
  <si>
    <t>KRD.33060140600010</t>
  </si>
  <si>
    <t>těleso otopné deskové RADIK typ33VK V 600 L 1400mm</t>
  </si>
  <si>
    <t>-1384743713</t>
  </si>
  <si>
    <t>735158220</t>
  </si>
  <si>
    <t>Tlaková zkouška 2-řadého tělesa</t>
  </si>
  <si>
    <t>519576654</t>
  </si>
  <si>
    <t>735158230</t>
  </si>
  <si>
    <t>Tlaková zkouška 3-řadého tělesa</t>
  </si>
  <si>
    <t>1365522277</t>
  </si>
  <si>
    <t>600503560050</t>
  </si>
  <si>
    <t>Radiátor koupelnový 1500.450</t>
  </si>
  <si>
    <t>1541059232</t>
  </si>
  <si>
    <t>600503560055</t>
  </si>
  <si>
    <t>Radiátor koupelnový 1500.600</t>
  </si>
  <si>
    <t>-997489001</t>
  </si>
  <si>
    <t>600503560070</t>
  </si>
  <si>
    <t>Radiátor koupelnový 1820.600</t>
  </si>
  <si>
    <t>-415856350</t>
  </si>
  <si>
    <t>735158231</t>
  </si>
  <si>
    <t>Tlaková zkouška otopného žebříku</t>
  </si>
  <si>
    <t>-1822409106</t>
  </si>
  <si>
    <t>735159210</t>
  </si>
  <si>
    <t>Montáž otopných těles panelových dvouřadých, stavební délky do 1140 mm</t>
  </si>
  <si>
    <t>-63267157</t>
  </si>
  <si>
    <t>735159220</t>
  </si>
  <si>
    <t>Montáž otopných těles panelových dvouřadých, stavební délky přes 1140 do 1500 mm</t>
  </si>
  <si>
    <t>319860742</t>
  </si>
  <si>
    <t>735159230</t>
  </si>
  <si>
    <t>Montáž otopných těles panelových dvouřadých, stavební délky přes 1500 do 1980 mm</t>
  </si>
  <si>
    <t>177793755</t>
  </si>
  <si>
    <t>735159310</t>
  </si>
  <si>
    <t>Montáž otopných těles panelových třířadých, stavební délky do 1140 mm</t>
  </si>
  <si>
    <t>-1138312035</t>
  </si>
  <si>
    <t>735159320</t>
  </si>
  <si>
    <t>Montáž otopných těles panelových třířadých, stavební délky přes 1140 do 1500 mm</t>
  </si>
  <si>
    <t>-1521591682</t>
  </si>
  <si>
    <t>735164522</t>
  </si>
  <si>
    <t>Otopná tělesa trubková montáž těles na stěnu výšky tělesa přes 1340 mm</t>
  </si>
  <si>
    <t>661475605</t>
  </si>
  <si>
    <t>735191905</t>
  </si>
  <si>
    <t>Ostatní opravy otopných těles odvzdušnění tělesa</t>
  </si>
  <si>
    <t>-595515755</t>
  </si>
  <si>
    <t>735191910</t>
  </si>
  <si>
    <t>Ostatní opravy otopných těles napuštění vody do otopného systému včetně potrubí (bez kotle a ohříváků) otopných těles</t>
  </si>
  <si>
    <t>80000147</t>
  </si>
  <si>
    <t>735494811</t>
  </si>
  <si>
    <t>Vypuštění vody z otopných soustav bez kotlů, ohříváků, zásobníků a nádrží</t>
  </si>
  <si>
    <t>-1907902636</t>
  </si>
  <si>
    <t>735890802</t>
  </si>
  <si>
    <t>Vnitrostaveništní přemístění vybouraných (demontovaných) hmot otopných těles vodorovně do 100 m v objektech výšky přes 6 do 12 m</t>
  </si>
  <si>
    <t>-1230302022</t>
  </si>
  <si>
    <t>998735101</t>
  </si>
  <si>
    <t>Přesun hmot pro otopná tělesa stanovený z hmotnosti přesunovaného materiálu vodorovná dopravní vzdálenost do 50 m v objektech výšky do 6 m</t>
  </si>
  <si>
    <t>-1284720147</t>
  </si>
  <si>
    <t>HZS2212</t>
  </si>
  <si>
    <t>Hodinové zúčtovací sazby profesí PSV provádění stavebních instalací instalatér odborný</t>
  </si>
  <si>
    <t>1631463320</t>
  </si>
  <si>
    <t>04 - Elektroinstalace</t>
  </si>
  <si>
    <t xml:space="preserve">    990-00 - Ostatní práce a specifikace</t>
  </si>
  <si>
    <t xml:space="preserve">    elm1 - Materiály</t>
  </si>
  <si>
    <t xml:space="preserve">    741 - Elektroinstalace - silnoproud</t>
  </si>
  <si>
    <t xml:space="preserve">    HZS - Hodinové zúčtovací sazby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</si>
  <si>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</si>
  <si>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</si>
  <si>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-133484464</t>
  </si>
  <si>
    <t>971033381</t>
  </si>
  <si>
    <t>Vybourání otvorů ve zdivu základovém nebo nadzákladovém z cihel, tvárnic, příčkovek z cihel pálených na maltu vápennou nebo vápenocementovou plochy do 0,09 m2, tl. do 900 mm</t>
  </si>
  <si>
    <t>-444235986</t>
  </si>
  <si>
    <t>973032616</t>
  </si>
  <si>
    <t>Vysekání kapes ve zdivu z dutých cihel nebo tvárnic pro špalíky a krabice, velikosti do 100x100x50 mm</t>
  </si>
  <si>
    <t>-118999260</t>
  </si>
  <si>
    <t>973032619</t>
  </si>
  <si>
    <t>Vysekání kapes ve zdivu z dutých cihel nebo tvárnic pro špalíky a krabice, velikosti do 150x150x100 mm</t>
  </si>
  <si>
    <t>-101561772</t>
  </si>
  <si>
    <t>974031121</t>
  </si>
  <si>
    <t>Vysekání rýh ve zdivu cihelném na maltu vápennou nebo vápenocementovou do hl. 30 mm a šířky do 30 mm</t>
  </si>
  <si>
    <t>-1425974122</t>
  </si>
  <si>
    <t>974031122</t>
  </si>
  <si>
    <t>Vysekání rýh ve zdivu cihelném na maltu vápennou nebo vápenocementovou do hl. 30 mm a šířky do 70 mm</t>
  </si>
  <si>
    <t>372290468</t>
  </si>
  <si>
    <t>319320183</t>
  </si>
  <si>
    <t>-570055174</t>
  </si>
  <si>
    <t>-115809177</t>
  </si>
  <si>
    <t>661531204</t>
  </si>
  <si>
    <t>-361134407</t>
  </si>
  <si>
    <t>3,073*30 'Přepočtené koeficientem množství</t>
  </si>
  <si>
    <t>639489596</t>
  </si>
  <si>
    <t>-647968085</t>
  </si>
  <si>
    <t>-1154790971</t>
  </si>
  <si>
    <t>Poznámka k položce:_x000D_
navýšeno o koeficient 2 na vzdílenost 200m</t>
  </si>
  <si>
    <t>0,131*2 'Přepočtené koeficientem množství</t>
  </si>
  <si>
    <t>990-00</t>
  </si>
  <si>
    <t>Ostatní práce a specifikace</t>
  </si>
  <si>
    <t>xxx10</t>
  </si>
  <si>
    <t>kompletace, zprovoznění, přezkoušení</t>
  </si>
  <si>
    <t>-182610262</t>
  </si>
  <si>
    <t>xxx11</t>
  </si>
  <si>
    <t>Podíl přidr.výkonů a naváz.materiálu</t>
  </si>
  <si>
    <t>2096684146</t>
  </si>
  <si>
    <t>xxx14</t>
  </si>
  <si>
    <t>Demontáže</t>
  </si>
  <si>
    <t>-1596616942</t>
  </si>
  <si>
    <t>xxx16</t>
  </si>
  <si>
    <t>Projektová dokumentace</t>
  </si>
  <si>
    <t>1678603668</t>
  </si>
  <si>
    <t>xxx18</t>
  </si>
  <si>
    <t>Úprava rozvaděče sklep</t>
  </si>
  <si>
    <t>-832353026</t>
  </si>
  <si>
    <t>elm1</t>
  </si>
  <si>
    <t>Materiály</t>
  </si>
  <si>
    <t>34571064</t>
  </si>
  <si>
    <t>trubka elektroinstalační ohebná z PVC</t>
  </si>
  <si>
    <t>-566423359</t>
  </si>
  <si>
    <t>34571519</t>
  </si>
  <si>
    <t>krabice univerzální odbočná z PH s víčkem, D 73,5mmx43mm</t>
  </si>
  <si>
    <t>-1570175861</t>
  </si>
  <si>
    <t>34571523</t>
  </si>
  <si>
    <t>krabice přístrojová odbočná s víčkem z PH, D 103mmx50mm</t>
  </si>
  <si>
    <t>1437389900</t>
  </si>
  <si>
    <t>34111030</t>
  </si>
  <si>
    <t>kabel silový s Cu jádrem 1kV 3x1,5mm2 (CYKY)</t>
  </si>
  <si>
    <t>801539042</t>
  </si>
  <si>
    <t>Poznámka k položce:_x000D_
Poznámka k položce: CYKY</t>
  </si>
  <si>
    <t>34111100</t>
  </si>
  <si>
    <t>kabel silový s Cu jádrem 1kV 5x6mm2 (CYKY)</t>
  </si>
  <si>
    <t>84141473</t>
  </si>
  <si>
    <t>34111090</t>
  </si>
  <si>
    <t>kabel silový s Cu jádrem 1kV 5x1,5mm2 (CYKY)</t>
  </si>
  <si>
    <t>-398905679</t>
  </si>
  <si>
    <t>34111094</t>
  </si>
  <si>
    <t>kabel silový s Cu jádrem 1kV 5x2,5mm2 (CYKY)</t>
  </si>
  <si>
    <t>1609361209</t>
  </si>
  <si>
    <t>34140826</t>
  </si>
  <si>
    <t>vodič silový s Cu jádrem 6mm2 (CY)</t>
  </si>
  <si>
    <t>-1352550339</t>
  </si>
  <si>
    <t>Poznámka k položce:_x000D_
Poznámka k položce: CY</t>
  </si>
  <si>
    <t>e00307</t>
  </si>
  <si>
    <t>krabice KO 125</t>
  </si>
  <si>
    <t>ks</t>
  </si>
  <si>
    <t>-763605506</t>
  </si>
  <si>
    <t>e00320</t>
  </si>
  <si>
    <t>krabice IP54</t>
  </si>
  <si>
    <t>-105878545</t>
  </si>
  <si>
    <t>e00401</t>
  </si>
  <si>
    <t>kabel.žlab MERKUR 50x50mm vč. přísluš.</t>
  </si>
  <si>
    <t>-2084840414</t>
  </si>
  <si>
    <t>e00632</t>
  </si>
  <si>
    <t>rozvaděč R sklep</t>
  </si>
  <si>
    <t>1395256737</t>
  </si>
  <si>
    <t>e00634</t>
  </si>
  <si>
    <t>rozvaděč R ubytovna</t>
  </si>
  <si>
    <t>-421291981</t>
  </si>
  <si>
    <t>e00665</t>
  </si>
  <si>
    <t>skříň HOP</t>
  </si>
  <si>
    <t>-2015437149</t>
  </si>
  <si>
    <t>e00766</t>
  </si>
  <si>
    <t>zásuvka dvojnásobná Tango</t>
  </si>
  <si>
    <t>1984798425</t>
  </si>
  <si>
    <t>e00766_01</t>
  </si>
  <si>
    <t>zásuvka jednoduchá Tango kompl.</t>
  </si>
  <si>
    <t>208430319</t>
  </si>
  <si>
    <t>e00820</t>
  </si>
  <si>
    <t>vypínač č.1 Tango kompl.</t>
  </si>
  <si>
    <t>-1541641940</t>
  </si>
  <si>
    <t>e00822</t>
  </si>
  <si>
    <t>vypínač č.5 Tango kompl.</t>
  </si>
  <si>
    <t>934949010</t>
  </si>
  <si>
    <t>e00823</t>
  </si>
  <si>
    <t>vypínač č.6+6 Tango kompl.</t>
  </si>
  <si>
    <t>-1123492929</t>
  </si>
  <si>
    <t>e00824</t>
  </si>
  <si>
    <t>vypínač č.6 Tango kompl.</t>
  </si>
  <si>
    <t>-1812900715</t>
  </si>
  <si>
    <t>e00825</t>
  </si>
  <si>
    <t>vypínač č.7 Tango kompl.</t>
  </si>
  <si>
    <t>1324117769</t>
  </si>
  <si>
    <t>e00831</t>
  </si>
  <si>
    <t>pohybové čidlo</t>
  </si>
  <si>
    <t>1352037247</t>
  </si>
  <si>
    <t>e01487</t>
  </si>
  <si>
    <t>svorka na potrubí "Bernard" + pásek</t>
  </si>
  <si>
    <t>1146181521</t>
  </si>
  <si>
    <t>e02944</t>
  </si>
  <si>
    <t>CYKY 5Cx10mm2</t>
  </si>
  <si>
    <t>168509804</t>
  </si>
  <si>
    <t>e31212</t>
  </si>
  <si>
    <t>tlačítko č1 Tango kompl.</t>
  </si>
  <si>
    <t>1002541553</t>
  </si>
  <si>
    <t>e32188</t>
  </si>
  <si>
    <t>svítidlo LED 12W IP44 vč. recyklace</t>
  </si>
  <si>
    <t>1428034841</t>
  </si>
  <si>
    <t>e32188_01</t>
  </si>
  <si>
    <t>svítidlo LED 18W IP44 vč. recyklace</t>
  </si>
  <si>
    <t>-1844230746</t>
  </si>
  <si>
    <t>e32188_02</t>
  </si>
  <si>
    <t>svítidlo LED 18W s čidlem IP44 vč. recyklace</t>
  </si>
  <si>
    <t>-382938918</t>
  </si>
  <si>
    <t>e32188_03</t>
  </si>
  <si>
    <t>svítidlo LED 32W IP44 vč. recyklace</t>
  </si>
  <si>
    <t>121431599</t>
  </si>
  <si>
    <t>-226797889</t>
  </si>
  <si>
    <t>-311907959</t>
  </si>
  <si>
    <t>e32188_04</t>
  </si>
  <si>
    <t>svítidlo LED nouzové vč. recyklace</t>
  </si>
  <si>
    <t>-1876678126</t>
  </si>
  <si>
    <t>e33756</t>
  </si>
  <si>
    <t>CY 10mm2 zelenožlutý</t>
  </si>
  <si>
    <t>-1911465476</t>
  </si>
  <si>
    <t>e33766</t>
  </si>
  <si>
    <t>CY 16mm2 zelenožlutý</t>
  </si>
  <si>
    <t>1965326103</t>
  </si>
  <si>
    <t>e33914</t>
  </si>
  <si>
    <t>CYKY 3Cx1.5mm2</t>
  </si>
  <si>
    <t>-1778662092</t>
  </si>
  <si>
    <t>e33918</t>
  </si>
  <si>
    <t>CYKY 3Cx2.5mm2</t>
  </si>
  <si>
    <t>1992705504</t>
  </si>
  <si>
    <t>e33926</t>
  </si>
  <si>
    <t>CYKY 3Cx6mm2</t>
  </si>
  <si>
    <t>-55229120</t>
  </si>
  <si>
    <t>e42232</t>
  </si>
  <si>
    <t>JYTY 2x1mm2</t>
  </si>
  <si>
    <t>2055488845</t>
  </si>
  <si>
    <t>exxx12</t>
  </si>
  <si>
    <t>Prořez</t>
  </si>
  <si>
    <t>-1652992418</t>
  </si>
  <si>
    <t>exxx13</t>
  </si>
  <si>
    <t>Podružný materiál</t>
  </si>
  <si>
    <t>274467296</t>
  </si>
  <si>
    <t>741</t>
  </si>
  <si>
    <t>Elektroinstalace - silnoproud</t>
  </si>
  <si>
    <t>741110061</t>
  </si>
  <si>
    <t>Montáž trubek elektroinstalačních s nasunutím nebo našroubováním do krabic plastových ohebných, uložených pod omítku, vnější Ø přes 11 do 23 mm</t>
  </si>
  <si>
    <t>1127011660</t>
  </si>
  <si>
    <t>741110062</t>
  </si>
  <si>
    <t>Montáž trubek elektroinstalačních s nasunutím nebo našroubováním do krabic plastových ohebných, uložených pod omítku, vnější Ø přes 23 do 35 mm</t>
  </si>
  <si>
    <t>-481222836</t>
  </si>
  <si>
    <t>741112001</t>
  </si>
  <si>
    <t>Montáž krabic elektroinstalačních bez napojení na trubky a lišty, demontáže a montáže víčka a přístroje protahovacích nebo odbočných zapuštěných plastových kruhových</t>
  </si>
  <si>
    <t>988676383</t>
  </si>
  <si>
    <t>741112003</t>
  </si>
  <si>
    <t>Montáž krabic elektroinstalačních bez napojení na trubky a lišty, demontáže a montáže víčka a přístroje protahovacích nebo odbočných zapuštěných plastových čtyřhranných</t>
  </si>
  <si>
    <t>1454286573</t>
  </si>
  <si>
    <t>741120001</t>
  </si>
  <si>
    <t>Montáž vodičů izolovaných měděných bez ukončení uložených pod omítku plných a laněných (např. CY), průřezu žíly 0,35 až 6 mm2</t>
  </si>
  <si>
    <t>-380374814</t>
  </si>
  <si>
    <t>741120003</t>
  </si>
  <si>
    <t>Montáž vodičů izolovaných měděných bez ukončení uložených pod omítku plných a laněných (např. CY), průřezu žíly 10 až 16 mm2</t>
  </si>
  <si>
    <t>411089284</t>
  </si>
  <si>
    <t>741122015</t>
  </si>
  <si>
    <t>Montáž kabelů měděných bez ukončení uložených pod omítku plných kulatých (např. CYKY), počtu a průřezu žil 3x1,5 mm2</t>
  </si>
  <si>
    <t>-88269617</t>
  </si>
  <si>
    <t>741122016</t>
  </si>
  <si>
    <t>Montáž kabelů měděných bez ukončení uložených pod omítku plných kulatých (např. CYKY), počtu a průřezu žil 3x2,5 až 6 mm2</t>
  </si>
  <si>
    <t>-2079248721</t>
  </si>
  <si>
    <t>741122031</t>
  </si>
  <si>
    <t>Montáž kabelů měděných bez ukončení uložených pod omítku plných kulatých (např. CYKY), počtu a průřezu žil 5x1,5 až 2,5 mm2</t>
  </si>
  <si>
    <t>-963974725</t>
  </si>
  <si>
    <t>741122032</t>
  </si>
  <si>
    <t>Montáž kabelů měděných bez ukončení uložených pod omítku plných kulatých (např. CYKY), počtu a průřezu žil 5x4 až 6 mm2</t>
  </si>
  <si>
    <t>334834124</t>
  </si>
  <si>
    <t>741122033</t>
  </si>
  <si>
    <t>Montáž kabelů měděných bez ukončení uložených pod omítku plných kulatých (např. CYKY), počtu a průřezu žil 5x10 mm2</t>
  </si>
  <si>
    <t>-1005134224</t>
  </si>
  <si>
    <t>741124733</t>
  </si>
  <si>
    <t>Montáž kabelů měděných ovládacích bez ukončení uložených pevně stíněných ovládacích s plným jádrem (např. JYTY) počtu a průměru žil 2 až 19x1 mm2</t>
  </si>
  <si>
    <t>520635373</t>
  </si>
  <si>
    <t>741130001</t>
  </si>
  <si>
    <t>Ukončení vodičů izolovaných s označením a zapojením v rozváděči nebo na přístroji, průřezu žíly do 2,5 mm2</t>
  </si>
  <si>
    <t>-1023946833</t>
  </si>
  <si>
    <t>741130004</t>
  </si>
  <si>
    <t>Ukončení vodičů izolovaných s označením a zapojením v rozváděči nebo na přístroji, průřezu žíly do 6 mm2</t>
  </si>
  <si>
    <t>976859373</t>
  </si>
  <si>
    <t>741130006</t>
  </si>
  <si>
    <t>Ukončení vodičů izolovaných s označením a zapojením v rozváděči nebo na přístroji, průřezu žíly do 16 mm2</t>
  </si>
  <si>
    <t>-1385668239</t>
  </si>
  <si>
    <t>741210103</t>
  </si>
  <si>
    <t>Montáž rozváděčů litinových, hliníkových nebo plastových bez zapojení vodičů sestavy hmotnosti do 300 kg</t>
  </si>
  <si>
    <t>-1414832139</t>
  </si>
  <si>
    <t>741310001</t>
  </si>
  <si>
    <t>Montáž spínačů jedno nebo dvoupólových nástěnných se zapojením vodičů, pro prostředí normální vypínačů, řazení 1-jednopólových</t>
  </si>
  <si>
    <t>-955440421</t>
  </si>
  <si>
    <t>741310111</t>
  </si>
  <si>
    <t>Montáž spínačů jedno nebo dvoupólových polozapuštěných nebo zapuštěných se zapojením vodičů bezšroubové připojení ovladačů, řazení 0/1-tlačítkových vypínacích</t>
  </si>
  <si>
    <t>-1893759566</t>
  </si>
  <si>
    <t>741310237</t>
  </si>
  <si>
    <t>Montáž spínačů jedno nebo dvoupólových polozapuštěných nebo zapuštěných se zapojením vodičů šroubové připojení, pro prostředí normální přepínačů, řazení 6+1-sériových střídavých</t>
  </si>
  <si>
    <t>1994535628</t>
  </si>
  <si>
    <t>741311004</t>
  </si>
  <si>
    <t>Montáž spínačů speciálních se zapojením vodičů čidla pohybu nástěnného</t>
  </si>
  <si>
    <t>-1473611832</t>
  </si>
  <si>
    <t>741313002</t>
  </si>
  <si>
    <t>Montáž zásuvek domovních se zapojením vodičů bezšroubové připojení polozapuštěných nebo zapuštěných 10/16 A, provedení 2P + PE dvojí zapojení pro průběžnou montáž</t>
  </si>
  <si>
    <t>146389152</t>
  </si>
  <si>
    <t>741372053</t>
  </si>
  <si>
    <t>Montáž svítidel LED se zapojením vodičů bytových nebo společenských místností přisazených stropních reflektorových lištový systém</t>
  </si>
  <si>
    <t>-1387114531</t>
  </si>
  <si>
    <t>741420031</t>
  </si>
  <si>
    <t>Montáž hromosvodného vedení svorek na potrubí Ø do 200 mm se zhotovením</t>
  </si>
  <si>
    <t>1563178806</t>
  </si>
  <si>
    <t>741910402</t>
  </si>
  <si>
    <t>Montáž žlabů bez stojiny a výložníků plastových, šířky do 100 mm bez víka</t>
  </si>
  <si>
    <t>680514333</t>
  </si>
  <si>
    <t>elm01</t>
  </si>
  <si>
    <t>montáž a zapojení HOP</t>
  </si>
  <si>
    <t>203060255</t>
  </si>
  <si>
    <t>HZS2222</t>
  </si>
  <si>
    <t>Hodinové zúčtovací sazby profesí PSV provádění stavebních instalací elektrikář odborný</t>
  </si>
  <si>
    <t>-42428987</t>
  </si>
  <si>
    <t>-1208505389</t>
  </si>
  <si>
    <t>002 - místnosti ČD a.s.</t>
  </si>
  <si>
    <t>611315422</t>
  </si>
  <si>
    <t>Oprava vápenné omítky vnitřních ploch štukové dvouvrstvé, tloušťky do 20 mm a tloušťky štuku do 3 mm stropů, v rozsahu opravované plochy přes 10 do 30%</t>
  </si>
  <si>
    <t>-788947563</t>
  </si>
  <si>
    <t>(3,25*4,9)*3" stropy 2P34,35,36</t>
  </si>
  <si>
    <t>(1,75*2,75+3,4*2,75+1,2*2,75)" stropy 2P43,45,46,47</t>
  </si>
  <si>
    <t>Mezisoučet</t>
  </si>
  <si>
    <t>65,238*0,3</t>
  </si>
  <si>
    <t>612315422</t>
  </si>
  <si>
    <t>Oprava vápenné omítky vnitřních ploch štukové dvouvrstvé, tloušťky do 20 mm a tloušťky štuku do 3 mm stěn, v rozsahu opravované plochy přes 10 do 30%</t>
  </si>
  <si>
    <t>-743886230</t>
  </si>
  <si>
    <t>(2,94*(3,25*4,9))*3" 2P34,35,36</t>
  </si>
  <si>
    <t>2,94*(1,75*2,75+3,4*2,75+1,2*2,75)"2P43,45,46,47</t>
  </si>
  <si>
    <t>2,94*(2,2*2+10,75*2)"2P49</t>
  </si>
  <si>
    <t>267,945*0,3</t>
  </si>
  <si>
    <t>911894574</t>
  </si>
  <si>
    <t>2,0*3,0*1</t>
  </si>
  <si>
    <t>-1909994557</t>
  </si>
  <si>
    <t>6,0*20</t>
  </si>
  <si>
    <t>-1170081483</t>
  </si>
  <si>
    <t>-1049386353</t>
  </si>
  <si>
    <t>2,94*0,4"stupačky - 2P48</t>
  </si>
  <si>
    <t>2,94*0,4"stupačky - 2P44</t>
  </si>
  <si>
    <t>-1403683330</t>
  </si>
  <si>
    <t>931852</t>
  </si>
  <si>
    <t>Poznámka k položce:_x000D_
navýšeno o koeficient 20</t>
  </si>
  <si>
    <t>2,705*20 'Přepočtené koeficientem množství</t>
  </si>
  <si>
    <t>-1639774814</t>
  </si>
  <si>
    <t>-727323985</t>
  </si>
  <si>
    <t>Poznámka k položce:_x000D_
navýšeno o koeficient 30 km</t>
  </si>
  <si>
    <t>2,705*30 'Přepočtené koeficientem množství</t>
  </si>
  <si>
    <t>345014142</t>
  </si>
  <si>
    <t>1481600401</t>
  </si>
  <si>
    <t>1946356830</t>
  </si>
  <si>
    <t>Poznámka k položce:_x000D_
navýšeno o koeficient 2 na vzdálenost 200 m</t>
  </si>
  <si>
    <t>7,367*2 'Přepočtené koeficientem množství</t>
  </si>
  <si>
    <t>762511284</t>
  </si>
  <si>
    <t>Podlahové konstrukce podkladové z dřevoštěpkových desek OSB dvouvrstvých lepených na pero a drážku 2x15 mm</t>
  </si>
  <si>
    <t>1623512061</t>
  </si>
  <si>
    <t>65,238 "viz demontáž podlah</t>
  </si>
  <si>
    <t>-950668812</t>
  </si>
  <si>
    <t>(3,25*7+4,9*10)*3 "pokoje 2P34,35,36</t>
  </si>
  <si>
    <t>(1,75*3+2,75*5+3,4*7+2,75*5+1,2*2+2,75*5)"2P43,45,46,47</t>
  </si>
  <si>
    <t>-1187904907</t>
  </si>
  <si>
    <t>287,95*(0,05*0,06)</t>
  </si>
  <si>
    <t>33721725</t>
  </si>
  <si>
    <t>(3,25*4,9)*3 "pokoje 2P34,35,36</t>
  </si>
  <si>
    <t>(1,75*2,75+3,4*2,75+1,2*2,75)"2P43,45,46,47</t>
  </si>
  <si>
    <t>1264501326</t>
  </si>
  <si>
    <t>-2050538814</t>
  </si>
  <si>
    <t>-1869629998</t>
  </si>
  <si>
    <t>(3,25*2+4,9*2)*3</t>
  </si>
  <si>
    <t>(1,75*2+2,75*2+3,4*2+2,75*2+1,2*2*2,75*2)"2P43,45,46,47</t>
  </si>
  <si>
    <t>-1877712619</t>
  </si>
  <si>
    <t>(3,25*4,9)*3" 2P34,35,36</t>
  </si>
  <si>
    <t>-1144761716</t>
  </si>
  <si>
    <t>65,23"viz demontáž parket</t>
  </si>
  <si>
    <t>-310678766</t>
  </si>
  <si>
    <t>1058282022</t>
  </si>
  <si>
    <t>369401474</t>
  </si>
  <si>
    <t>1130121878</t>
  </si>
  <si>
    <t>-1503774543</t>
  </si>
  <si>
    <t>65,23*1,1 "Přepočtené koeficientem množství</t>
  </si>
  <si>
    <t>1294496478</t>
  </si>
  <si>
    <t>(3,25*2+4,9*2)*3" 2P34,35,36</t>
  </si>
  <si>
    <t>1,75*2+2,75*2+3,4*2+2,75*2+1,2*2+2,75*2"2P43,45,46,47</t>
  </si>
  <si>
    <t>1351598529</t>
  </si>
  <si>
    <t>-1681950623</t>
  </si>
  <si>
    <t>78,1*1,02 "Přepočtené koeficientem množství</t>
  </si>
  <si>
    <t>1784527218</t>
  </si>
  <si>
    <t>-702551667</t>
  </si>
  <si>
    <t>-2144343226</t>
  </si>
  <si>
    <t>-1738761502</t>
  </si>
  <si>
    <t>2,94*0,4"stupačky - 2P47</t>
  </si>
  <si>
    <t>2,94*0,4" stupačky - 2P44</t>
  </si>
  <si>
    <t>1697898440</t>
  </si>
  <si>
    <t>751538787</t>
  </si>
  <si>
    <t>2,352"viz penetrace</t>
  </si>
  <si>
    <t>59761026</t>
  </si>
  <si>
    <t>obklad keramický hladký do 12ks/m2</t>
  </si>
  <si>
    <t>-621439225</t>
  </si>
  <si>
    <t>2,352*1,15 "Přepočtené koeficientem množství</t>
  </si>
  <si>
    <t>-73529761</t>
  </si>
  <si>
    <t>1472111496</t>
  </si>
  <si>
    <t>-130312881</t>
  </si>
  <si>
    <t>40252091</t>
  </si>
  <si>
    <t>(2,94*(2,97*2+10,12*2)-2,08*1,07-2,4*1,55-1,6*2,0*2)"schodiště 2P33</t>
  </si>
  <si>
    <t>(2,97*10,12)/2"strop schodiště 2P33</t>
  </si>
  <si>
    <t>2040045697</t>
  </si>
  <si>
    <t>271,451"viz škrabání</t>
  </si>
  <si>
    <t>-1385026423</t>
  </si>
  <si>
    <t>1859641531</t>
  </si>
  <si>
    <t>784181101</t>
  </si>
  <si>
    <t>Penetrace podkladu jednonásobná základní akrylátová v místnostech výšky do 3,80 m</t>
  </si>
  <si>
    <t>1477108223</t>
  </si>
  <si>
    <t>-1238348324</t>
  </si>
  <si>
    <t>336,689"viz penetrace</t>
  </si>
  <si>
    <t>117872596</t>
  </si>
  <si>
    <t>170"ZTI</t>
  </si>
  <si>
    <t>150"Elektro</t>
  </si>
  <si>
    <t>1596861372</t>
  </si>
  <si>
    <t>1750526112</t>
  </si>
  <si>
    <t>-1435263888</t>
  </si>
  <si>
    <t>-151187225</t>
  </si>
  <si>
    <t>-226569980</t>
  </si>
  <si>
    <t>-504968090</t>
  </si>
  <si>
    <t>1,509*30 'Přepočtené koeficientem množství</t>
  </si>
  <si>
    <t>-1637059708</t>
  </si>
  <si>
    <t>600615442</t>
  </si>
  <si>
    <t>-1265390507</t>
  </si>
  <si>
    <t>308895379</t>
  </si>
  <si>
    <t>1312512788</t>
  </si>
  <si>
    <t>1626355115</t>
  </si>
  <si>
    <t>-1861512273</t>
  </si>
  <si>
    <t>-526012924</t>
  </si>
  <si>
    <t>-1469945816</t>
  </si>
  <si>
    <t>-204467561</t>
  </si>
  <si>
    <t>1991000505</t>
  </si>
  <si>
    <t>-1004335692</t>
  </si>
  <si>
    <t>-432073318</t>
  </si>
  <si>
    <t>-1804583584</t>
  </si>
  <si>
    <t>-847898524</t>
  </si>
  <si>
    <t>1487673597</t>
  </si>
  <si>
    <t>-1918986001</t>
  </si>
  <si>
    <t>-1439649456</t>
  </si>
  <si>
    <t>577079610</t>
  </si>
  <si>
    <t>459629159</t>
  </si>
  <si>
    <t>1355933895</t>
  </si>
  <si>
    <t>-1654533206</t>
  </si>
  <si>
    <t>2088930533</t>
  </si>
  <si>
    <t>-761855372</t>
  </si>
  <si>
    <t>507090450</t>
  </si>
  <si>
    <t>-1608348428</t>
  </si>
  <si>
    <t>-1513711582</t>
  </si>
  <si>
    <t>-1861097974</t>
  </si>
  <si>
    <t>-1387961103</t>
  </si>
  <si>
    <t>-1873815331</t>
  </si>
  <si>
    <t>-1882650091</t>
  </si>
  <si>
    <t>1455652316</t>
  </si>
  <si>
    <t>257965248</t>
  </si>
  <si>
    <t>-1487420384</t>
  </si>
  <si>
    <t>-1860427562</t>
  </si>
  <si>
    <t>-752237490</t>
  </si>
  <si>
    <t>-583146461</t>
  </si>
  <si>
    <t>-545040310</t>
  </si>
  <si>
    <t>1098994784</t>
  </si>
  <si>
    <t>725530823</t>
  </si>
  <si>
    <t>Demontáž elektrických zásobníkových ohřívačů vody tlakových od 50 do 200 l</t>
  </si>
  <si>
    <t>948524777</t>
  </si>
  <si>
    <t>1505426010</t>
  </si>
  <si>
    <t>-1207045982</t>
  </si>
  <si>
    <t>1379757613</t>
  </si>
  <si>
    <t>1084188572</t>
  </si>
  <si>
    <t>-1739224645</t>
  </si>
  <si>
    <t>-279156577</t>
  </si>
  <si>
    <t>2038334429</t>
  </si>
  <si>
    <t>339050888</t>
  </si>
  <si>
    <t>-319714672</t>
  </si>
  <si>
    <t>1330054967</t>
  </si>
  <si>
    <t>1933089626</t>
  </si>
  <si>
    <t>-248614508</t>
  </si>
  <si>
    <t>28860664</t>
  </si>
  <si>
    <t>-1942253481</t>
  </si>
  <si>
    <t>975231727</t>
  </si>
  <si>
    <t>828558050</t>
  </si>
  <si>
    <t>1349194711</t>
  </si>
  <si>
    <t>1251893685</t>
  </si>
  <si>
    <t>1037626585</t>
  </si>
  <si>
    <t>-1271314678</t>
  </si>
  <si>
    <t>108500984</t>
  </si>
  <si>
    <t>-489093432</t>
  </si>
  <si>
    <t>03 - Elektroinstalace</t>
  </si>
  <si>
    <t>358393101</t>
  </si>
  <si>
    <t>-902416987</t>
  </si>
  <si>
    <t>-1136288010</t>
  </si>
  <si>
    <t>1106633271</t>
  </si>
  <si>
    <t>-209378084</t>
  </si>
  <si>
    <t>86268388</t>
  </si>
  <si>
    <t>322978584</t>
  </si>
  <si>
    <t>-1281798186</t>
  </si>
  <si>
    <t>Poznámka k položce:_x000D_
navýšeno o koleficient 20 na vzdálenost 200m</t>
  </si>
  <si>
    <t>1,136*20 'Přepočtené koeficientem množství</t>
  </si>
  <si>
    <t>-32489647</t>
  </si>
  <si>
    <t>1046350648</t>
  </si>
  <si>
    <t>1,136*30 'Přepočtené koeficientem množství</t>
  </si>
  <si>
    <t>196372224</t>
  </si>
  <si>
    <t>1990511666</t>
  </si>
  <si>
    <t>-530739837</t>
  </si>
  <si>
    <t>0,019*2 'Přepočtené koeficientem množství</t>
  </si>
  <si>
    <t>-1371278372</t>
  </si>
  <si>
    <t>479871311</t>
  </si>
  <si>
    <t>1506942010</t>
  </si>
  <si>
    <t>-1376387535</t>
  </si>
  <si>
    <t>688920232</t>
  </si>
  <si>
    <t>-520083377</t>
  </si>
  <si>
    <t>1770515033</t>
  </si>
  <si>
    <t>410426961</t>
  </si>
  <si>
    <t>e00635</t>
  </si>
  <si>
    <t>rozvaděč R výpravčí</t>
  </si>
  <si>
    <t>-102666910</t>
  </si>
  <si>
    <t>-1120561758</t>
  </si>
  <si>
    <t>-121787719</t>
  </si>
  <si>
    <t>-2053975617</t>
  </si>
  <si>
    <t>921110074</t>
  </si>
  <si>
    <t>1817173638</t>
  </si>
  <si>
    <t>1825736438</t>
  </si>
  <si>
    <t>-2139542136</t>
  </si>
  <si>
    <t>1087919657</t>
  </si>
  <si>
    <t>-1744238180</t>
  </si>
  <si>
    <t>-1033130061</t>
  </si>
  <si>
    <t>-943487934</t>
  </si>
  <si>
    <t>821540265</t>
  </si>
  <si>
    <t>1318074368</t>
  </si>
  <si>
    <t>1080048707</t>
  </si>
  <si>
    <t>158989171</t>
  </si>
  <si>
    <t>726776353</t>
  </si>
  <si>
    <t>-2099499266</t>
  </si>
  <si>
    <t>-1807969162</t>
  </si>
  <si>
    <t>340346793</t>
  </si>
  <si>
    <t>-47898958</t>
  </si>
  <si>
    <t>-218350886</t>
  </si>
  <si>
    <t>218964001</t>
  </si>
  <si>
    <t>-842571547</t>
  </si>
  <si>
    <t>944982870</t>
  </si>
  <si>
    <t>-1762050909</t>
  </si>
  <si>
    <t>-785153793</t>
  </si>
  <si>
    <t>-1047743853</t>
  </si>
  <si>
    <t>-111832235</t>
  </si>
  <si>
    <t>-243433573</t>
  </si>
  <si>
    <t>885122698</t>
  </si>
  <si>
    <t>-1935491297</t>
  </si>
  <si>
    <t>SO-02 - Oprava - bytová jednotka</t>
  </si>
  <si>
    <t xml:space="preserve">    764 - Konstrukce klempířské</t>
  </si>
  <si>
    <t>-672158223</t>
  </si>
  <si>
    <t>47,581 "viz oprava stropů</t>
  </si>
  <si>
    <t>-1228579456</t>
  </si>
  <si>
    <t>94,433*0,5</t>
  </si>
  <si>
    <t>-639020674</t>
  </si>
  <si>
    <t>227,838</t>
  </si>
  <si>
    <t>1241123607</t>
  </si>
  <si>
    <t>227,8381*0,5"přepodklad 50%</t>
  </si>
  <si>
    <t>778670036</t>
  </si>
  <si>
    <t>227,838"viz škrabání malby</t>
  </si>
  <si>
    <t>-230931754</t>
  </si>
  <si>
    <t>-51044976</t>
  </si>
  <si>
    <t>227,838*0,3 "vlkhé a uvolnéné omítky</t>
  </si>
  <si>
    <t>622143003</t>
  </si>
  <si>
    <t>Montáž omítkových profilů plastových, pozinkovaných nebo dřevěných upevněných vtlačením do podkladní vrstvy nebo přibitím rohových s tkaninou</t>
  </si>
  <si>
    <t>438509703</t>
  </si>
  <si>
    <t>2,94*4"rohy</t>
  </si>
  <si>
    <t>2,07+2,4*2+2,74+2,11*6+1,54*2"okna</t>
  </si>
  <si>
    <t>0,97*2+1,05*2+2,06*2+2,4*2+1,6*2"okna</t>
  </si>
  <si>
    <t>63127466</t>
  </si>
  <si>
    <t>profil rohový Al 23x23mm s výztužnou tkaninou š 100mm pro ETICS</t>
  </si>
  <si>
    <t>-2103924879</t>
  </si>
  <si>
    <t>53,27*1,05 "Přepočtené koeficientem množství</t>
  </si>
  <si>
    <t>631311114</t>
  </si>
  <si>
    <t>Mazanina z betonu prostého bez zvýšených nároků na prostředí tl. přes 50 do 80 mm tř. C 16/20</t>
  </si>
  <si>
    <t>-735490431</t>
  </si>
  <si>
    <t>0,05*(2,93*3,93)"1P68</t>
  </si>
  <si>
    <t>-1071519383</t>
  </si>
  <si>
    <t>2,0*3,0</t>
  </si>
  <si>
    <t>-2079435354</t>
  </si>
  <si>
    <t>12,0*30</t>
  </si>
  <si>
    <t>1964694902</t>
  </si>
  <si>
    <t>94,433</t>
  </si>
  <si>
    <t>965042141</t>
  </si>
  <si>
    <t>Bourání mazanin betonových nebo z litého asfaltu tl. do 100 mm, plochy přes 4 m2</t>
  </si>
  <si>
    <t>-850983032</t>
  </si>
  <si>
    <t>0,08*(3,93*2,93)"1P68</t>
  </si>
  <si>
    <t>-910769438</t>
  </si>
  <si>
    <t>2,85*3,2 "1P77</t>
  </si>
  <si>
    <t>1,9*2,03 "1P53</t>
  </si>
  <si>
    <t>1,89*1,06 "1P54</t>
  </si>
  <si>
    <t>968062455</t>
  </si>
  <si>
    <t>Vybourání dřevěných rámů oken s křídly, dveřních zárubní, vrat, stěn, ostění nebo obkladů dveřních zárubní, plochy do 2 m2</t>
  </si>
  <si>
    <t>1988780073</t>
  </si>
  <si>
    <t>0,8*1,97 "vstupní dveře</t>
  </si>
  <si>
    <t>-1365753686</t>
  </si>
  <si>
    <t>227,838*0,3"odsekání vlhké a uvolněné omítky</t>
  </si>
  <si>
    <t>148703511</t>
  </si>
  <si>
    <t>1692141404</t>
  </si>
  <si>
    <t>Poznámka k položce:_x000D_
navýšeno o koeficient 30</t>
  </si>
  <si>
    <t>4,749*30 'Přepočtené koeficientem množství</t>
  </si>
  <si>
    <t>1174099774</t>
  </si>
  <si>
    <t>1492194700</t>
  </si>
  <si>
    <t>2008294641</t>
  </si>
  <si>
    <t>-535195523</t>
  </si>
  <si>
    <t>-1559646359</t>
  </si>
  <si>
    <t>Poznámka k položce:_x000D_
navýšeno o koeficient 2 na vzdálenost 200m</t>
  </si>
  <si>
    <t>6,099*2 'Přepočtené koeficientem množství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</si>
  <si>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</si>
  <si>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</si>
  <si>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-1726240059</t>
  </si>
  <si>
    <t>0,6*0,3*2,94"instalační šachta</t>
  </si>
  <si>
    <t>614699438</t>
  </si>
  <si>
    <t>1756978514</t>
  </si>
  <si>
    <t>764</t>
  </si>
  <si>
    <t>Konstrukce klempířské</t>
  </si>
  <si>
    <t>764216604</t>
  </si>
  <si>
    <t>Oplechování parapetů z pozinkovaného plechu s povrchovou úpravou rovných mechanicky kotvené, bez rohů rš 330 mm</t>
  </si>
  <si>
    <t>-513119397</t>
  </si>
  <si>
    <t>"náhrada za keram. obklad</t>
  </si>
  <si>
    <t>2,74+2,4*2+2,07+1,06*2+0,97*2</t>
  </si>
  <si>
    <t>998764102</t>
  </si>
  <si>
    <t>Přesun hmot pro konstrukce klempířské stanovený z hmotnosti přesunovaného materiálu vodorovná dopravní vzdálenost do 50 m v objektech výšky přes 6 do 12 m</t>
  </si>
  <si>
    <t>1970370899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</si>
  <si>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</si>
  <si>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</si>
  <si>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216671104</t>
  </si>
  <si>
    <t>-1389903438</t>
  </si>
  <si>
    <t>777027830</t>
  </si>
  <si>
    <t>766660012</t>
  </si>
  <si>
    <t>Montáž dveřních křídel dřevěných nebo plastových otevíravých do ocelové zárubně povrchově upravených dvoukřídlových, šířky přes 1450 mm</t>
  </si>
  <si>
    <t>-182056613</t>
  </si>
  <si>
    <t>61162044</t>
  </si>
  <si>
    <t>dveře dvoukřídlé voštinové povrch fóliový plné 1600x1970/2100mm</t>
  </si>
  <si>
    <t>1426786464</t>
  </si>
  <si>
    <t>7666607.R</t>
  </si>
  <si>
    <t>D+M vstupní dveře tř.II š. 800 mm vč. zárubně</t>
  </si>
  <si>
    <t>689618384</t>
  </si>
  <si>
    <t>766691914</t>
  </si>
  <si>
    <t>Ostatní práce vyvěšení nebo zavěšení křídel s případným uložením a opětovným zavěšením po provedení stavebních změn dřevěných dveřních, plochy do 2 m2</t>
  </si>
  <si>
    <t>-1984466121</t>
  </si>
  <si>
    <t>1 "1P75</t>
  </si>
  <si>
    <t>1 "1P77</t>
  </si>
  <si>
    <t>2 "1P54,1P54</t>
  </si>
  <si>
    <t>2 "1P55,56</t>
  </si>
  <si>
    <t>-1119552236</t>
  </si>
  <si>
    <t>1 "1P76</t>
  </si>
  <si>
    <t>7668114_R</t>
  </si>
  <si>
    <t>D+M Kuchyňská linka</t>
  </si>
  <si>
    <t>-1572051667</t>
  </si>
  <si>
    <t xml:space="preserve">"kuchyňská linka </t>
  </si>
  <si>
    <t>"výbava varná deska bez horkovzdušné trouby, digestoř s integrovaným filtrem</t>
  </si>
  <si>
    <t>-1573952985</t>
  </si>
  <si>
    <t>1305129232</t>
  </si>
  <si>
    <t>771151012</t>
  </si>
  <si>
    <t>Příprava podkladu před provedením dlažby samonivelační stěrka min.pevnosti 20 MPa, tloušťky přes 3 do 5 mm</t>
  </si>
  <si>
    <t>1023257422</t>
  </si>
  <si>
    <t>1,9*1,06 "1P54</t>
  </si>
  <si>
    <t>3,93*2,93"1P75</t>
  </si>
  <si>
    <t>771574111</t>
  </si>
  <si>
    <t>Montáž podlah z dlaždic keramických lepených flexibilním lepidlem maloformátových hladkých přes 6 do 9 ks/m2</t>
  </si>
  <si>
    <t>-1218877724</t>
  </si>
  <si>
    <t>2,85*3,2"1P77</t>
  </si>
  <si>
    <t>3,93*2,93"1P68</t>
  </si>
  <si>
    <t>1,9*2,03"1P53</t>
  </si>
  <si>
    <t>1,9*1,06"1P54</t>
  </si>
  <si>
    <t>59761011</t>
  </si>
  <si>
    <t>dlažba keramická slinutá hladká do interiéru i exteriéru do 9ks/m2</t>
  </si>
  <si>
    <t>1592120983</t>
  </si>
  <si>
    <t>26,506*1,1 "Přepočtené koeficientem množství</t>
  </si>
  <si>
    <t>771591112</t>
  </si>
  <si>
    <t>Izolace podlahy pod dlažbu nátěrem nebo stěrkou ve dvou vrstvách</t>
  </si>
  <si>
    <t>1091496542</t>
  </si>
  <si>
    <t>1,0*1,06 "1P54</t>
  </si>
  <si>
    <t>-1291896290</t>
  </si>
  <si>
    <t>90345567</t>
  </si>
  <si>
    <t>-1691129967</t>
  </si>
  <si>
    <t>775541821</t>
  </si>
  <si>
    <t>Demontáž plovoucích podlah laminátových, dýhovaných, vinylových ap. zaklapávacích (spojených na zámek)</t>
  </si>
  <si>
    <t>-2146174635</t>
  </si>
  <si>
    <t>"2. vrstva podlahy</t>
  </si>
  <si>
    <t>2,85*3,20 "1P77</t>
  </si>
  <si>
    <t>7755919_R</t>
  </si>
  <si>
    <t>Oprava podlah dřevěných - broušení celkové včetně tmelení, doplnění, voskování</t>
  </si>
  <si>
    <t>-656906519</t>
  </si>
  <si>
    <t>2,12*3,2"1P75</t>
  </si>
  <si>
    <t>6,76*5,12"1P76</t>
  </si>
  <si>
    <t>4,95*3,3"1P56</t>
  </si>
  <si>
    <t>4,95*2,06"1P55</t>
  </si>
  <si>
    <t>998775102</t>
  </si>
  <si>
    <t>Přesun hmot pro podlahy skládané stanovený z hmotnosti přesunovaného materiálu vodorovná dopravní vzdálenost do 50 m v objektech výšky přes 6 do 12 m</t>
  </si>
  <si>
    <t>1916757551</t>
  </si>
  <si>
    <t>998775181</t>
  </si>
  <si>
    <t>Přesun hmot pro podlahy skládané stanovený z hmotnosti přesunovaného materiálu Příplatek k cenám za přesun prováděný bez použití mechanizace pro jakoukoliv výšku objektu</t>
  </si>
  <si>
    <t>-1815362138</t>
  </si>
  <si>
    <t>-332809745</t>
  </si>
  <si>
    <t>34,298 "viz demontáž</t>
  </si>
  <si>
    <t>640143629</t>
  </si>
  <si>
    <t>2,0*(1,9+1,2*2)"koupelna za vanou</t>
  </si>
  <si>
    <t>381153368</t>
  </si>
  <si>
    <t>34,298"viz demontáž</t>
  </si>
  <si>
    <t>-1655466695</t>
  </si>
  <si>
    <t>1,75*(2,85+1,23) "obklad kuchyň 1P77</t>
  </si>
  <si>
    <t>2,0*(1,89*2+1,06)-0,6*0,97 "1P54</t>
  </si>
  <si>
    <t>2,0*(1,9*2+2,3*2)-0,8*1,97-0,6*0,97 "1P53</t>
  </si>
  <si>
    <t>0,25*(1,06*2+0,97*2+2,74+2,4*2+2,07)"parapety oken</t>
  </si>
  <si>
    <t>-446123476</t>
  </si>
  <si>
    <t>368284084</t>
  </si>
  <si>
    <t>34,298*1,15 "Přepočtené koeficientem množství</t>
  </si>
  <si>
    <t>815104619</t>
  </si>
  <si>
    <t>-1817839687</t>
  </si>
  <si>
    <t>588507532</t>
  </si>
  <si>
    <t>-1701241340</t>
  </si>
  <si>
    <t>0,3*(0,8*12+2,0*14+1,59)</t>
  </si>
  <si>
    <t>-2138524877</t>
  </si>
  <si>
    <t>2,94*(2,12*2+3,2*2)-0,8*2,0*3-1,59*2,0"předsíň</t>
  </si>
  <si>
    <t>2,94*(2,85*2+3,2*2)-1,7*(2,85+1,23)-2,74*1,54-0,8*2,0"1P77</t>
  </si>
  <si>
    <t>2,94*(3,93*2+2,943*2)-0,8*2,0*4"1P68</t>
  </si>
  <si>
    <t>0,94*(2,03*2+1,9*2)-0,4*0,97"1P53</t>
  </si>
  <si>
    <t>0,94*(1,06*2+1,9*2)-0,4*0,97 "1P54</t>
  </si>
  <si>
    <t>2,94*(3,3*2+4,95*2)-0,8*2,0-1,0*2,4-1,06*1,06"1P55</t>
  </si>
  <si>
    <t>2,94*(2,06*2+4,95*2)-0,8*2,0-1,0*2,4-1,06*1,06"1P56</t>
  </si>
  <si>
    <t>2,94*(6,76*2+5,12*2)-1,59*2,0-0,8*2,0-2,07*2,11-2,4*2,11*2+2,11*0,28*6+2,07*0,28+2,4*0,28*2"1P76</t>
  </si>
  <si>
    <t>326668128</t>
  </si>
  <si>
    <t>227,838 "viz škrabání</t>
  </si>
  <si>
    <t>1690751991</t>
  </si>
  <si>
    <t>"ochrana parket před poškozením</t>
  </si>
  <si>
    <t>2,12*3,2 "1P75</t>
  </si>
  <si>
    <t>5,12*6,76 "1P76</t>
  </si>
  <si>
    <t>4,95*3,3 "1P55</t>
  </si>
  <si>
    <t>4,95*2,06 "1P56</t>
  </si>
  <si>
    <t>1813242568</t>
  </si>
  <si>
    <t>67,927*1,05 "Přepočtené koeficientem množství</t>
  </si>
  <si>
    <t>-1363726386</t>
  </si>
  <si>
    <t>227,838"stěny</t>
  </si>
  <si>
    <t>94,433 "stropy</t>
  </si>
  <si>
    <t>-2040170665</t>
  </si>
  <si>
    <t>322,271 "viz penetrace</t>
  </si>
  <si>
    <t>-1445340631</t>
  </si>
  <si>
    <t>1181798632</t>
  </si>
  <si>
    <t>-1536559103</t>
  </si>
  <si>
    <t>-675341997</t>
  </si>
  <si>
    <t>448753676</t>
  </si>
  <si>
    <t>-838406378</t>
  </si>
  <si>
    <t>0,662*30 'Přepočtené koeficientem množství</t>
  </si>
  <si>
    <t>-710526785</t>
  </si>
  <si>
    <t>721171905</t>
  </si>
  <si>
    <t>Opravy odpadního potrubí plastového vsazení odbočky do potrubí DN 110</t>
  </si>
  <si>
    <t>-1139140341</t>
  </si>
  <si>
    <t>-515760473</t>
  </si>
  <si>
    <t>-1689493437</t>
  </si>
  <si>
    <t>-489213927</t>
  </si>
  <si>
    <t>721174044</t>
  </si>
  <si>
    <t>Potrubí z trub polypropylenových připojovací DN 75</t>
  </si>
  <si>
    <t>739434931</t>
  </si>
  <si>
    <t>-1528265912</t>
  </si>
  <si>
    <t>1049318068</t>
  </si>
  <si>
    <t>-2038250807</t>
  </si>
  <si>
    <t>-120515546</t>
  </si>
  <si>
    <t>725869218</t>
  </si>
  <si>
    <t>Zápachové uzávěrky zařizovacích předmětů montáž zápachových uzávěrek dřezových dvoudílných U-sifonů</t>
  </si>
  <si>
    <t>-223087048</t>
  </si>
  <si>
    <t>HLE.HL21.2</t>
  </si>
  <si>
    <t>Vtok (nálevka) DN32 se zápachovou uzávěrkou a kuličkou pro suchý stav</t>
  </si>
  <si>
    <t>-808127630</t>
  </si>
  <si>
    <t>55161830</t>
  </si>
  <si>
    <t>uzávěrka zápachová pro pračku a myčku podomítková DN 40/50 nerez</t>
  </si>
  <si>
    <t>886016579</t>
  </si>
  <si>
    <t>1931919570</t>
  </si>
  <si>
    <t>-1459390613</t>
  </si>
  <si>
    <t>1959405607</t>
  </si>
  <si>
    <t>722130991</t>
  </si>
  <si>
    <t>Opravy vodovodního potrubí z ocelových trubek pozinkovaných závitových vsazení odbočky do potrubí oboustrannými svěrnými spojkami DN potrubí / G odbočky DN 20 / G 1/2</t>
  </si>
  <si>
    <t>623167959</t>
  </si>
  <si>
    <t>-1824522533</t>
  </si>
  <si>
    <t>-208295764</t>
  </si>
  <si>
    <t>1018269733</t>
  </si>
  <si>
    <t>-1646244678</t>
  </si>
  <si>
    <t>-20671979</t>
  </si>
  <si>
    <t>-739371552</t>
  </si>
  <si>
    <t>1481732346</t>
  </si>
  <si>
    <t>-62467340</t>
  </si>
  <si>
    <t>988290796</t>
  </si>
  <si>
    <t>2115168660</t>
  </si>
  <si>
    <t>-1175175703</t>
  </si>
  <si>
    <t>118409448</t>
  </si>
  <si>
    <t>-1038885123</t>
  </si>
  <si>
    <t>722239101</t>
  </si>
  <si>
    <t>Armatury se dvěma závity montáž vodovodních armatur se dvěma závity ostatních typů G 1/2"</t>
  </si>
  <si>
    <t>183529195</t>
  </si>
  <si>
    <t>722239102</t>
  </si>
  <si>
    <t>Armatury se dvěma závity montáž vodovodních armatur se dvěma závity ostatních typů G 3/4"</t>
  </si>
  <si>
    <t>-879243328</t>
  </si>
  <si>
    <t>552614746</t>
  </si>
  <si>
    <t>613226365</t>
  </si>
  <si>
    <t>-779737881</t>
  </si>
  <si>
    <t>-600580523</t>
  </si>
  <si>
    <t>-898644999</t>
  </si>
  <si>
    <t>967980236</t>
  </si>
  <si>
    <t>1343458210</t>
  </si>
  <si>
    <t>746542285</t>
  </si>
  <si>
    <t>11582526</t>
  </si>
  <si>
    <t>1943861264</t>
  </si>
  <si>
    <t>725229102</t>
  </si>
  <si>
    <t>Vany bez výtokových armatur montáž van se zápachovou uzávěrkou ocelových</t>
  </si>
  <si>
    <t>-677565918</t>
  </si>
  <si>
    <t>725319111</t>
  </si>
  <si>
    <t>Dřezy bez výtokových armatur montáž dřezů ostatních typů</t>
  </si>
  <si>
    <t>-2012812887</t>
  </si>
  <si>
    <t>1802317655</t>
  </si>
  <si>
    <t>905119588</t>
  </si>
  <si>
    <t>725819202</t>
  </si>
  <si>
    <t>Ventily montáž ventilů ostatních typů nástěnných G 3/4"</t>
  </si>
  <si>
    <t>1644932648</t>
  </si>
  <si>
    <t>-190069275</t>
  </si>
  <si>
    <t>-1202340681</t>
  </si>
  <si>
    <t>725829111</t>
  </si>
  <si>
    <t>Baterie dřezové montáž ostatních typů stojánkových G 1/2"</t>
  </si>
  <si>
    <t>-1839362241</t>
  </si>
  <si>
    <t>1274642917</t>
  </si>
  <si>
    <t>64236041</t>
  </si>
  <si>
    <t>klozet keramický bílý závěsný hluboké splachování</t>
  </si>
  <si>
    <t>67307513</t>
  </si>
  <si>
    <t>64221040</t>
  </si>
  <si>
    <t>umývátko keramické stěnové bílé 400x310mm</t>
  </si>
  <si>
    <t>1305573917</t>
  </si>
  <si>
    <t>-1738418228</t>
  </si>
  <si>
    <t>55220504</t>
  </si>
  <si>
    <t>vana plechová smaltovaná bílá 1700x700mm</t>
  </si>
  <si>
    <t>-1252087711</t>
  </si>
  <si>
    <t>55231360</t>
  </si>
  <si>
    <t>dřez nerez vestavný s odkapní deskou 900x600mm</t>
  </si>
  <si>
    <t>-1915226338</t>
  </si>
  <si>
    <t>228303368</t>
  </si>
  <si>
    <t>55111982</t>
  </si>
  <si>
    <t>ventil rohový pračkový 3/4"</t>
  </si>
  <si>
    <t>-1554105673</t>
  </si>
  <si>
    <t>1677419645</t>
  </si>
  <si>
    <t>55144004</t>
  </si>
  <si>
    <t>baterie umyvadlová stojánková páková s ovládáním odpadu</t>
  </si>
  <si>
    <t>-1636793509</t>
  </si>
  <si>
    <t>55144944</t>
  </si>
  <si>
    <t>baterie vanová páková nástěnná kombinovaná se sprchou</t>
  </si>
  <si>
    <t>-1083157103</t>
  </si>
  <si>
    <t>55143181</t>
  </si>
  <si>
    <t>baterie dřezová páková stojánková do 1 otvoru s otáčivým ústím dl ramínka 265mm</t>
  </si>
  <si>
    <t>-628969234</t>
  </si>
  <si>
    <t>725839101</t>
  </si>
  <si>
    <t>Baterie vanové montáž ostatních typů nástěnných nebo stojánkových G 1/2"</t>
  </si>
  <si>
    <t>684353051</t>
  </si>
  <si>
    <t>912727689</t>
  </si>
  <si>
    <t>491534053</t>
  </si>
  <si>
    <t>462625432</t>
  </si>
  <si>
    <t>-1542574063</t>
  </si>
  <si>
    <t>99982388</t>
  </si>
  <si>
    <t>-1401390141</t>
  </si>
  <si>
    <t>579307270</t>
  </si>
  <si>
    <t>1225399193</t>
  </si>
  <si>
    <t>-1897451774</t>
  </si>
  <si>
    <t>835899245</t>
  </si>
  <si>
    <t xml:space="preserve">    731 - Ústřední vytápění - kotelny</t>
  </si>
  <si>
    <t xml:space="preserve">      736 - Ústřední vytápění - regulace</t>
  </si>
  <si>
    <t>1124058428</t>
  </si>
  <si>
    <t>974031133</t>
  </si>
  <si>
    <t>Vysekání rýh ve zdivu cihelném na maltu vápennou nebo vápenocementovou do hl. 50 mm a šířky do 100 mm</t>
  </si>
  <si>
    <t>-2143309343</t>
  </si>
  <si>
    <t>-872879266</t>
  </si>
  <si>
    <t>-1498756748</t>
  </si>
  <si>
    <t>-1973661439</t>
  </si>
  <si>
    <t>1,664*30 'Přepočtené koeficientem množství</t>
  </si>
  <si>
    <t>137882163</t>
  </si>
  <si>
    <t>731</t>
  </si>
  <si>
    <t>Ústřední vytápění - kotelny</t>
  </si>
  <si>
    <t>731244204</t>
  </si>
  <si>
    <t>Kotle ocelové teplovodní plynové závěsné kondenzační s průtokovým ohřevem TUV 8,1-21,8 kW</t>
  </si>
  <si>
    <t>-897415438</t>
  </si>
  <si>
    <t>731810332</t>
  </si>
  <si>
    <t>Nucené odtahy spalin od kondenzačních kotlů soustředným potrubím vedeným svisle šikmou střechou, průměru 80/125 mm</t>
  </si>
  <si>
    <t>-1984703201</t>
  </si>
  <si>
    <t>731810342</t>
  </si>
  <si>
    <t>Nucené odtahy spalin od kondenzačních kotlů prodloužení soustředného potrubí, průměru 80/125 mm</t>
  </si>
  <si>
    <t>1997403539</t>
  </si>
  <si>
    <t>998731102</t>
  </si>
  <si>
    <t>Přesun hmot pro kotelny stanovený z hmotnosti přesunovaného materiálu vodorovná dopravní vzdálenost do 50 m v objektech výšky přes 6 do 12 m</t>
  </si>
  <si>
    <t>-599027823</t>
  </si>
  <si>
    <t>998731181</t>
  </si>
  <si>
    <t>Přesun hmot pro kotelny stanovený z hmotnosti přesunovaného materiálu Příplatek k cenám za přesun prováděný bez použití mechanizace pro jakoukoliv výšku objektu</t>
  </si>
  <si>
    <t>257306128</t>
  </si>
  <si>
    <t>998731193</t>
  </si>
  <si>
    <t>Přesun hmot pro kotelny stanovený z hmotnosti přesunovaného materiálu Příplatek k cenám za zvětšený přesun přes vymezenou největší dopravní vzdálenost do 500 m</t>
  </si>
  <si>
    <t>751115046</t>
  </si>
  <si>
    <t>-1636908285</t>
  </si>
  <si>
    <t>605348642</t>
  </si>
  <si>
    <t>733223302</t>
  </si>
  <si>
    <t>Potrubí z trubek měděných tvrdých spojovaných lisováním DN 15</t>
  </si>
  <si>
    <t>-2046861548</t>
  </si>
  <si>
    <t>891414015</t>
  </si>
  <si>
    <t>1395484705</t>
  </si>
  <si>
    <t>733224224</t>
  </si>
  <si>
    <t>Potrubí z trubek měděných Příplatek k cenám za zhotovení přípojky z trubek měděných Ø 22/1</t>
  </si>
  <si>
    <t>532258391</t>
  </si>
  <si>
    <t>-2060718605</t>
  </si>
  <si>
    <t>733890801</t>
  </si>
  <si>
    <t>Vnitrostaveništní přemístění vybouraných (demontovaných) hmot rozvodů potrubí vodorovně do 100 m v objektech výšky do 6 m</t>
  </si>
  <si>
    <t>1126788351</t>
  </si>
  <si>
    <t>1747871699</t>
  </si>
  <si>
    <t>-153622503</t>
  </si>
  <si>
    <t>27176084</t>
  </si>
  <si>
    <t>734209114</t>
  </si>
  <si>
    <t>Montáž závitových armatur se 2 závity G 3/4 (DN 20)</t>
  </si>
  <si>
    <t>803852030</t>
  </si>
  <si>
    <t>-2056745546</t>
  </si>
  <si>
    <t>XP10620006</t>
  </si>
  <si>
    <t>Separační filtr 3/4, magnetický, kompaktní, bílý</t>
  </si>
  <si>
    <t>-1275345786</t>
  </si>
  <si>
    <t>123786757</t>
  </si>
  <si>
    <t>710887117</t>
  </si>
  <si>
    <t>734261402</t>
  </si>
  <si>
    <t>Šroubení připojovací armatury radiátorů VK PN 10 do 110°C, regulační uzavíratelné rohové G 1/2 x 18</t>
  </si>
  <si>
    <t>1470984080</t>
  </si>
  <si>
    <t>-1240428061</t>
  </si>
  <si>
    <t>2089029319</t>
  </si>
  <si>
    <t>776044090</t>
  </si>
  <si>
    <t>-616535055</t>
  </si>
  <si>
    <t>-948473638</t>
  </si>
  <si>
    <t>655831522</t>
  </si>
  <si>
    <t>KRD.11060050600010</t>
  </si>
  <si>
    <t>těleso otopné deskové RADIK typ11VK V 600 L 500mm</t>
  </si>
  <si>
    <t>351599094</t>
  </si>
  <si>
    <t>KRD.21060050600010</t>
  </si>
  <si>
    <t>těleso otopné deskové RADIK typ21VK V 600 L 500mm</t>
  </si>
  <si>
    <t>1684263997</t>
  </si>
  <si>
    <t>150075379</t>
  </si>
  <si>
    <t>1177779355</t>
  </si>
  <si>
    <t>KRD.33060100600010</t>
  </si>
  <si>
    <t>těleso otopné deskové RADIK typ33VK V 600 L 1000mm</t>
  </si>
  <si>
    <t>-712368530</t>
  </si>
  <si>
    <t>KRD.33060120600010</t>
  </si>
  <si>
    <t>těleso otopné deskové RADIK typ33VK V 600 L 1200mm</t>
  </si>
  <si>
    <t>-733180791</t>
  </si>
  <si>
    <t>1110566310</t>
  </si>
  <si>
    <t>600503900210</t>
  </si>
  <si>
    <t>Odbočka T pro instalaci el.topné tyče do koupelnového radiátoru</t>
  </si>
  <si>
    <t>373164060</t>
  </si>
  <si>
    <t>600503900240</t>
  </si>
  <si>
    <t>Vidlice se spínačem a regulátorem teploty</t>
  </si>
  <si>
    <t>-813799079</t>
  </si>
  <si>
    <t>XP10620007</t>
  </si>
  <si>
    <t>Elektrické topné těleso 300W bez integrovaného regulátoru teploty</t>
  </si>
  <si>
    <t>88395922</t>
  </si>
  <si>
    <t>735159110</t>
  </si>
  <si>
    <t>Montáž otopných těles panelových jednořadých, stavební délky do 1500 mm</t>
  </si>
  <si>
    <t>-641308013</t>
  </si>
  <si>
    <t>473697485</t>
  </si>
  <si>
    <t>606168018</t>
  </si>
  <si>
    <t>-619243431</t>
  </si>
  <si>
    <t>-612759203</t>
  </si>
  <si>
    <t>-275177</t>
  </si>
  <si>
    <t>17637717</t>
  </si>
  <si>
    <t>-1927944781</t>
  </si>
  <si>
    <t>735164590</t>
  </si>
  <si>
    <t>Montáž elektrické topné tyče</t>
  </si>
  <si>
    <t>990100372</t>
  </si>
  <si>
    <t>-1519067232</t>
  </si>
  <si>
    <t>-1003293812</t>
  </si>
  <si>
    <t>-754233968</t>
  </si>
  <si>
    <t>1576309927</t>
  </si>
  <si>
    <t>-1255479716</t>
  </si>
  <si>
    <t>736</t>
  </si>
  <si>
    <t>Ústřední vytápění - regulace</t>
  </si>
  <si>
    <t>XP87100026</t>
  </si>
  <si>
    <t>Čidlo venkovní teploty</t>
  </si>
  <si>
    <t>1790299914</t>
  </si>
  <si>
    <t>XP87100027</t>
  </si>
  <si>
    <t>Kabelové trasy</t>
  </si>
  <si>
    <t>1470626978</t>
  </si>
  <si>
    <t>XP87100028</t>
  </si>
  <si>
    <t>Pomocný montážní materiál</t>
  </si>
  <si>
    <t>627090022</t>
  </si>
  <si>
    <t>XP87100029</t>
  </si>
  <si>
    <t>Kabeláž</t>
  </si>
  <si>
    <t>-1783170771</t>
  </si>
  <si>
    <t>XP87100030</t>
  </si>
  <si>
    <t>Montážní práce</t>
  </si>
  <si>
    <t>949667719</t>
  </si>
  <si>
    <t>XP87100031</t>
  </si>
  <si>
    <t>Kotel uvedení do provozu</t>
  </si>
  <si>
    <t>-1648966083</t>
  </si>
  <si>
    <t>XP87100032</t>
  </si>
  <si>
    <t>Doprava</t>
  </si>
  <si>
    <t>km</t>
  </si>
  <si>
    <t>735748450</t>
  </si>
  <si>
    <t>XP87300003</t>
  </si>
  <si>
    <t>Prostorový termostat</t>
  </si>
  <si>
    <t>-1170227523</t>
  </si>
  <si>
    <t>176806982</t>
  </si>
  <si>
    <t>1778847880</t>
  </si>
  <si>
    <t>04 - Elektroinctalace</t>
  </si>
  <si>
    <t>-1432203310</t>
  </si>
  <si>
    <t>1099106813</t>
  </si>
  <si>
    <t>-1923353003</t>
  </si>
  <si>
    <t>-1211735291</t>
  </si>
  <si>
    <t>-1731376484</t>
  </si>
  <si>
    <t>-224773713</t>
  </si>
  <si>
    <t>39567801</t>
  </si>
  <si>
    <t>-1601118584</t>
  </si>
  <si>
    <t>1292237978</t>
  </si>
  <si>
    <t>-392949331</t>
  </si>
  <si>
    <t>0,724*30 'Přepočtené koeficientem množství</t>
  </si>
  <si>
    <t>1823960582</t>
  </si>
  <si>
    <t>305460160</t>
  </si>
  <si>
    <t>-93750241</t>
  </si>
  <si>
    <t>0,033*2 'Přepočtené koeficientem množství</t>
  </si>
  <si>
    <t>-1116080778</t>
  </si>
  <si>
    <t>-184316207</t>
  </si>
  <si>
    <t>452596460</t>
  </si>
  <si>
    <t>-1888210168</t>
  </si>
  <si>
    <t>995100549</t>
  </si>
  <si>
    <t>-1801372749</t>
  </si>
  <si>
    <t>-2138400952</t>
  </si>
  <si>
    <t>611534673</t>
  </si>
  <si>
    <t>980083184</t>
  </si>
  <si>
    <t>13839594</t>
  </si>
  <si>
    <t>-2126018681</t>
  </si>
  <si>
    <t>-768741058</t>
  </si>
  <si>
    <t>-308594858</t>
  </si>
  <si>
    <t>2049582793</t>
  </si>
  <si>
    <t>-337935701</t>
  </si>
  <si>
    <t>-1358164491</t>
  </si>
  <si>
    <t>-1583601019</t>
  </si>
  <si>
    <t>863632408</t>
  </si>
  <si>
    <t>1252486700</t>
  </si>
  <si>
    <t>-1206624436</t>
  </si>
  <si>
    <t>1168012529</t>
  </si>
  <si>
    <t>-441274743</t>
  </si>
  <si>
    <t>2096076997</t>
  </si>
  <si>
    <t>-2062711031</t>
  </si>
  <si>
    <t>1806258435</t>
  </si>
  <si>
    <t>1649754431</t>
  </si>
  <si>
    <t>-449755760</t>
  </si>
  <si>
    <t>e00526</t>
  </si>
  <si>
    <t>objímka E27 + žárovka</t>
  </si>
  <si>
    <t>1413856334</t>
  </si>
  <si>
    <t>e00633</t>
  </si>
  <si>
    <t>rozvaděč R byt</t>
  </si>
  <si>
    <t>-419764208</t>
  </si>
  <si>
    <t>-828714804</t>
  </si>
  <si>
    <t>810290023</t>
  </si>
  <si>
    <t>1071245760</t>
  </si>
  <si>
    <t>-1819379606</t>
  </si>
  <si>
    <t>-1860419356</t>
  </si>
  <si>
    <t>-125913077</t>
  </si>
  <si>
    <t>-1986663277</t>
  </si>
  <si>
    <t>2136290797</t>
  </si>
  <si>
    <t>852463352</t>
  </si>
  <si>
    <t>-183703872</t>
  </si>
  <si>
    <t>502868974</t>
  </si>
  <si>
    <t>-699642150</t>
  </si>
  <si>
    <t>-485128467</t>
  </si>
  <si>
    <t>2137702365</t>
  </si>
  <si>
    <t>1388289879</t>
  </si>
  <si>
    <t>1817987876</t>
  </si>
  <si>
    <t>-1464099731</t>
  </si>
  <si>
    <t>-275537112</t>
  </si>
  <si>
    <t>741330335</t>
  </si>
  <si>
    <t>Montáž ovladačů tlačítkových vestavných s průčelní deskou bez zhotovení otvoru prvků objímky se žárovkou</t>
  </si>
  <si>
    <t>-1535709103</t>
  </si>
  <si>
    <t>-1064186671</t>
  </si>
  <si>
    <t>459164763</t>
  </si>
  <si>
    <t>1100947415</t>
  </si>
  <si>
    <t>-1148223976</t>
  </si>
  <si>
    <t>-1794385287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</si>
  <si>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</si>
  <si>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</si>
  <si>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</si>
  <si>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</si>
  <si>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</si>
  <si>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</si>
  <si>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</si>
  <si>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</si>
  <si>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</si>
  <si>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</si>
  <si>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013244000</t>
  </si>
  <si>
    <t>Dokumentace pro provádění stavby</t>
  </si>
  <si>
    <t>1024</t>
  </si>
  <si>
    <t>-1359762524</t>
  </si>
  <si>
    <t>013254000</t>
  </si>
  <si>
    <t>Dokumentace skutečného provedení stavby</t>
  </si>
  <si>
    <t>2059611746</t>
  </si>
  <si>
    <t>VRN2</t>
  </si>
  <si>
    <t>Příprava staveniště</t>
  </si>
  <si>
    <t>020001000</t>
  </si>
  <si>
    <t>-997407725</t>
  </si>
  <si>
    <t>VRN3</t>
  </si>
  <si>
    <t>Zařízení staveniště</t>
  </si>
  <si>
    <t>030001000</t>
  </si>
  <si>
    <t>-241117209</t>
  </si>
  <si>
    <t>VRN4</t>
  </si>
  <si>
    <t>Inženýrská činnost</t>
  </si>
  <si>
    <t>044002000</t>
  </si>
  <si>
    <t>Revize</t>
  </si>
  <si>
    <t>176649162</t>
  </si>
  <si>
    <t>045002000</t>
  </si>
  <si>
    <t>Kompletační a koordinační činnost</t>
  </si>
  <si>
    <t>-477831780</t>
  </si>
  <si>
    <t>VRN6</t>
  </si>
  <si>
    <t>Územní vlivy</t>
  </si>
  <si>
    <t>065002000</t>
  </si>
  <si>
    <t>Mimostaveništní doprava materiálů</t>
  </si>
  <si>
    <t>1937440214</t>
  </si>
  <si>
    <t>VRN7</t>
  </si>
  <si>
    <t>Provozní vlivy</t>
  </si>
  <si>
    <t>070001000</t>
  </si>
  <si>
    <t>-1969579616</t>
  </si>
  <si>
    <t>VRN9</t>
  </si>
  <si>
    <t>Ostatní náklady</t>
  </si>
  <si>
    <t>094103000</t>
  </si>
  <si>
    <t>Náklady na plánované vyklizení objektu</t>
  </si>
  <si>
    <t>-513851473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</si>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</sst>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2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  <c r="BC2" s="368"/>
      <c r="BD2" s="368"/>
      <c r="BE2" s="36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2" t="s">
        <v>14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4"/>
      <c r="AQ5" s="24"/>
      <c r="AR5" s="22"/>
      <c r="BE5" s="34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4" t="s">
        <v>17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4"/>
      <c r="AQ6" s="24"/>
      <c r="AR6" s="22"/>
      <c r="BE6" s="35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0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50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0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19</v>
      </c>
      <c r="AO10" s="24"/>
      <c r="AP10" s="24"/>
      <c r="AQ10" s="24"/>
      <c r="AR10" s="22"/>
      <c r="BE10" s="350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26</v>
      </c>
      <c r="AL11" s="24"/>
      <c r="AM11" s="24"/>
      <c r="AN11" s="29" t="s">
        <v>19</v>
      </c>
      <c r="AO11" s="24"/>
      <c r="AP11" s="24"/>
      <c r="AQ11" s="24"/>
      <c r="AR11" s="22"/>
      <c r="BE11" s="350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0"/>
      <c r="BS12" s="19" t="s">
        <v>6</v>
      </c>
    </row>
    <row r="13" spans="1:74" s="1" customFormat="1" ht="12" customHeight="1">
      <c r="B13" s="23"/>
      <c r="C13" s="24"/>
      <c r="D13" s="31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28</v>
      </c>
      <c r="AO13" s="24"/>
      <c r="AP13" s="24"/>
      <c r="AQ13" s="24"/>
      <c r="AR13" s="22"/>
      <c r="BE13" s="350"/>
      <c r="BS13" s="19" t="s">
        <v>6</v>
      </c>
    </row>
    <row r="14" spans="1:74" ht="12.75">
      <c r="B14" s="23"/>
      <c r="C14" s="24"/>
      <c r="D14" s="24"/>
      <c r="E14" s="355" t="s">
        <v>28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1" t="s">
        <v>26</v>
      </c>
      <c r="AL14" s="24"/>
      <c r="AM14" s="24"/>
      <c r="AN14" s="33" t="s">
        <v>28</v>
      </c>
      <c r="AO14" s="24"/>
      <c r="AP14" s="24"/>
      <c r="AQ14" s="24"/>
      <c r="AR14" s="22"/>
      <c r="BE14" s="350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0"/>
      <c r="BS15" s="19" t="s">
        <v>4</v>
      </c>
    </row>
    <row r="16" spans="1:74" s="1" customFormat="1" ht="12" customHeight="1">
      <c r="B16" s="23"/>
      <c r="C16" s="24"/>
      <c r="D16" s="31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5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26</v>
      </c>
      <c r="AL17" s="24"/>
      <c r="AM17" s="24"/>
      <c r="AN17" s="29" t="s">
        <v>19</v>
      </c>
      <c r="AO17" s="24"/>
      <c r="AP17" s="24"/>
      <c r="AQ17" s="24"/>
      <c r="AR17" s="22"/>
      <c r="BE17" s="350"/>
      <c r="BS17" s="19" t="s">
        <v>30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0"/>
      <c r="BS18" s="19" t="s">
        <v>6</v>
      </c>
    </row>
    <row r="19" spans="1:71" s="1" customFormat="1" ht="12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5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26</v>
      </c>
      <c r="AL20" s="24"/>
      <c r="AM20" s="24"/>
      <c r="AN20" s="29" t="s">
        <v>19</v>
      </c>
      <c r="AO20" s="24"/>
      <c r="AP20" s="24"/>
      <c r="AQ20" s="24"/>
      <c r="AR20" s="22"/>
      <c r="BE20" s="350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0"/>
    </row>
    <row r="22" spans="1:71" s="1" customFormat="1" ht="12" customHeight="1">
      <c r="B22" s="23"/>
      <c r="C22" s="24"/>
      <c r="D22" s="31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0"/>
    </row>
    <row r="23" spans="1:71" s="1" customFormat="1" ht="47.25" customHeight="1">
      <c r="B23" s="23"/>
      <c r="C23" s="24"/>
      <c r="D23" s="24"/>
      <c r="E23" s="357" t="s">
        <v>33</v>
      </c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24"/>
      <c r="AP23" s="24"/>
      <c r="AQ23" s="24"/>
      <c r="AR23" s="22"/>
      <c r="BE23" s="35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0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0"/>
    </row>
    <row r="26" spans="1:71" s="2" customFormat="1" ht="25.9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8">
        <f>ROUND(AG54,2)</f>
        <v>0</v>
      </c>
      <c r="AL26" s="359"/>
      <c r="AM26" s="359"/>
      <c r="AN26" s="359"/>
      <c r="AO26" s="359"/>
      <c r="AP26" s="38"/>
      <c r="AQ26" s="38"/>
      <c r="AR26" s="41"/>
      <c r="BE26" s="350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0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0" t="s">
        <v>35</v>
      </c>
      <c r="M28" s="360"/>
      <c r="N28" s="360"/>
      <c r="O28" s="360"/>
      <c r="P28" s="360"/>
      <c r="Q28" s="38"/>
      <c r="R28" s="38"/>
      <c r="S28" s="38"/>
      <c r="T28" s="38"/>
      <c r="U28" s="38"/>
      <c r="V28" s="38"/>
      <c r="W28" s="360" t="s">
        <v>36</v>
      </c>
      <c r="X28" s="360"/>
      <c r="Y28" s="360"/>
      <c r="Z28" s="360"/>
      <c r="AA28" s="360"/>
      <c r="AB28" s="360"/>
      <c r="AC28" s="360"/>
      <c r="AD28" s="360"/>
      <c r="AE28" s="360"/>
      <c r="AF28" s="38"/>
      <c r="AG28" s="38"/>
      <c r="AH28" s="38"/>
      <c r="AI28" s="38"/>
      <c r="AJ28" s="38"/>
      <c r="AK28" s="360" t="s">
        <v>37</v>
      </c>
      <c r="AL28" s="360"/>
      <c r="AM28" s="360"/>
      <c r="AN28" s="360"/>
      <c r="AO28" s="360"/>
      <c r="AP28" s="38"/>
      <c r="AQ28" s="38"/>
      <c r="AR28" s="41"/>
      <c r="BE28" s="350"/>
    </row>
    <row r="29" spans="1:71" s="3" customFormat="1" ht="14.45" customHeight="1">
      <c r="B29" s="42"/>
      <c r="C29" s="43"/>
      <c r="D29" s="31" t="s">
        <v>38</v>
      </c>
      <c r="E29" s="43"/>
      <c r="F29" s="31" t="s">
        <v>39</v>
      </c>
      <c r="G29" s="43"/>
      <c r="H29" s="43"/>
      <c r="I29" s="43"/>
      <c r="J29" s="43"/>
      <c r="K29" s="43"/>
      <c r="L29" s="363">
        <v>0.21</v>
      </c>
      <c r="M29" s="362"/>
      <c r="N29" s="362"/>
      <c r="O29" s="362"/>
      <c r="P29" s="362"/>
      <c r="Q29" s="43"/>
      <c r="R29" s="43"/>
      <c r="S29" s="43"/>
      <c r="T29" s="43"/>
      <c r="U29" s="43"/>
      <c r="V29" s="43"/>
      <c r="W29" s="361">
        <f>ROUND(AZ54, 2)</f>
        <v>0</v>
      </c>
      <c r="X29" s="362"/>
      <c r="Y29" s="362"/>
      <c r="Z29" s="362"/>
      <c r="AA29" s="362"/>
      <c r="AB29" s="362"/>
      <c r="AC29" s="362"/>
      <c r="AD29" s="362"/>
      <c r="AE29" s="362"/>
      <c r="AF29" s="43"/>
      <c r="AG29" s="43"/>
      <c r="AH29" s="43"/>
      <c r="AI29" s="43"/>
      <c r="AJ29" s="43"/>
      <c r="AK29" s="361">
        <f>ROUND(AV54, 2)</f>
        <v>0</v>
      </c>
      <c r="AL29" s="362"/>
      <c r="AM29" s="362"/>
      <c r="AN29" s="362"/>
      <c r="AO29" s="362"/>
      <c r="AP29" s="43"/>
      <c r="AQ29" s="43"/>
      <c r="AR29" s="44"/>
      <c r="BE29" s="351"/>
    </row>
    <row r="30" spans="1:71" s="3" customFormat="1" ht="14.45" customHeight="1">
      <c r="B30" s="42"/>
      <c r="C30" s="43"/>
      <c r="D30" s="43"/>
      <c r="E30" s="43"/>
      <c r="F30" s="31" t="s">
        <v>40</v>
      </c>
      <c r="G30" s="43"/>
      <c r="H30" s="43"/>
      <c r="I30" s="43"/>
      <c r="J30" s="43"/>
      <c r="K30" s="43"/>
      <c r="L30" s="363">
        <v>0.15</v>
      </c>
      <c r="M30" s="362"/>
      <c r="N30" s="362"/>
      <c r="O30" s="362"/>
      <c r="P30" s="362"/>
      <c r="Q30" s="43"/>
      <c r="R30" s="43"/>
      <c r="S30" s="43"/>
      <c r="T30" s="43"/>
      <c r="U30" s="43"/>
      <c r="V30" s="43"/>
      <c r="W30" s="361">
        <f>ROUND(BA54, 2)</f>
        <v>0</v>
      </c>
      <c r="X30" s="362"/>
      <c r="Y30" s="362"/>
      <c r="Z30" s="362"/>
      <c r="AA30" s="362"/>
      <c r="AB30" s="362"/>
      <c r="AC30" s="362"/>
      <c r="AD30" s="362"/>
      <c r="AE30" s="362"/>
      <c r="AF30" s="43"/>
      <c r="AG30" s="43"/>
      <c r="AH30" s="43"/>
      <c r="AI30" s="43"/>
      <c r="AJ30" s="43"/>
      <c r="AK30" s="361">
        <f>ROUND(AW54, 2)</f>
        <v>0</v>
      </c>
      <c r="AL30" s="362"/>
      <c r="AM30" s="362"/>
      <c r="AN30" s="362"/>
      <c r="AO30" s="362"/>
      <c r="AP30" s="43"/>
      <c r="AQ30" s="43"/>
      <c r="AR30" s="44"/>
      <c r="BE30" s="351"/>
    </row>
    <row r="31" spans="1:71" s="3" customFormat="1" ht="14.45" hidden="1" customHeight="1">
      <c r="B31" s="42"/>
      <c r="C31" s="43"/>
      <c r="D31" s="43"/>
      <c r="E31" s="43"/>
      <c r="F31" s="31" t="s">
        <v>41</v>
      </c>
      <c r="G31" s="43"/>
      <c r="H31" s="43"/>
      <c r="I31" s="43"/>
      <c r="J31" s="43"/>
      <c r="K31" s="43"/>
      <c r="L31" s="363">
        <v>0.21</v>
      </c>
      <c r="M31" s="362"/>
      <c r="N31" s="362"/>
      <c r="O31" s="362"/>
      <c r="P31" s="362"/>
      <c r="Q31" s="43"/>
      <c r="R31" s="43"/>
      <c r="S31" s="43"/>
      <c r="T31" s="43"/>
      <c r="U31" s="43"/>
      <c r="V31" s="43"/>
      <c r="W31" s="361">
        <f>ROUND(BB54, 2)</f>
        <v>0</v>
      </c>
      <c r="X31" s="362"/>
      <c r="Y31" s="362"/>
      <c r="Z31" s="362"/>
      <c r="AA31" s="362"/>
      <c r="AB31" s="362"/>
      <c r="AC31" s="362"/>
      <c r="AD31" s="362"/>
      <c r="AE31" s="362"/>
      <c r="AF31" s="43"/>
      <c r="AG31" s="43"/>
      <c r="AH31" s="43"/>
      <c r="AI31" s="43"/>
      <c r="AJ31" s="43"/>
      <c r="AK31" s="361">
        <v>0</v>
      </c>
      <c r="AL31" s="362"/>
      <c r="AM31" s="362"/>
      <c r="AN31" s="362"/>
      <c r="AO31" s="362"/>
      <c r="AP31" s="43"/>
      <c r="AQ31" s="43"/>
      <c r="AR31" s="44"/>
      <c r="BE31" s="351"/>
    </row>
    <row r="32" spans="1:71" s="3" customFormat="1" ht="14.45" hidden="1" customHeight="1">
      <c r="B32" s="42"/>
      <c r="C32" s="43"/>
      <c r="D32" s="43"/>
      <c r="E32" s="43"/>
      <c r="F32" s="31" t="s">
        <v>42</v>
      </c>
      <c r="G32" s="43"/>
      <c r="H32" s="43"/>
      <c r="I32" s="43"/>
      <c r="J32" s="43"/>
      <c r="K32" s="43"/>
      <c r="L32" s="363">
        <v>0.15</v>
      </c>
      <c r="M32" s="362"/>
      <c r="N32" s="362"/>
      <c r="O32" s="362"/>
      <c r="P32" s="362"/>
      <c r="Q32" s="43"/>
      <c r="R32" s="43"/>
      <c r="S32" s="43"/>
      <c r="T32" s="43"/>
      <c r="U32" s="43"/>
      <c r="V32" s="43"/>
      <c r="W32" s="361">
        <f>ROUND(BC54, 2)</f>
        <v>0</v>
      </c>
      <c r="X32" s="362"/>
      <c r="Y32" s="362"/>
      <c r="Z32" s="362"/>
      <c r="AA32" s="362"/>
      <c r="AB32" s="362"/>
      <c r="AC32" s="362"/>
      <c r="AD32" s="362"/>
      <c r="AE32" s="362"/>
      <c r="AF32" s="43"/>
      <c r="AG32" s="43"/>
      <c r="AH32" s="43"/>
      <c r="AI32" s="43"/>
      <c r="AJ32" s="43"/>
      <c r="AK32" s="361">
        <v>0</v>
      </c>
      <c r="AL32" s="362"/>
      <c r="AM32" s="362"/>
      <c r="AN32" s="362"/>
      <c r="AO32" s="362"/>
      <c r="AP32" s="43"/>
      <c r="AQ32" s="43"/>
      <c r="AR32" s="44"/>
      <c r="BE32" s="351"/>
    </row>
    <row r="33" spans="1:57" s="3" customFormat="1" ht="14.45" hidden="1" customHeight="1">
      <c r="B33" s="42"/>
      <c r="C33" s="43"/>
      <c r="D33" s="43"/>
      <c r="E33" s="43"/>
      <c r="F33" s="31" t="s">
        <v>43</v>
      </c>
      <c r="G33" s="43"/>
      <c r="H33" s="43"/>
      <c r="I33" s="43"/>
      <c r="J33" s="43"/>
      <c r="K33" s="43"/>
      <c r="L33" s="363">
        <v>0</v>
      </c>
      <c r="M33" s="362"/>
      <c r="N33" s="362"/>
      <c r="O33" s="362"/>
      <c r="P33" s="362"/>
      <c r="Q33" s="43"/>
      <c r="R33" s="43"/>
      <c r="S33" s="43"/>
      <c r="T33" s="43"/>
      <c r="U33" s="43"/>
      <c r="V33" s="43"/>
      <c r="W33" s="361">
        <f>ROUND(BD54, 2)</f>
        <v>0</v>
      </c>
      <c r="X33" s="362"/>
      <c r="Y33" s="362"/>
      <c r="Z33" s="362"/>
      <c r="AA33" s="362"/>
      <c r="AB33" s="362"/>
      <c r="AC33" s="362"/>
      <c r="AD33" s="362"/>
      <c r="AE33" s="362"/>
      <c r="AF33" s="43"/>
      <c r="AG33" s="43"/>
      <c r="AH33" s="43"/>
      <c r="AI33" s="43"/>
      <c r="AJ33" s="43"/>
      <c r="AK33" s="361">
        <v>0</v>
      </c>
      <c r="AL33" s="362"/>
      <c r="AM33" s="362"/>
      <c r="AN33" s="362"/>
      <c r="AO33" s="362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367" t="s">
        <v>46</v>
      </c>
      <c r="Y35" s="365"/>
      <c r="Z35" s="365"/>
      <c r="AA35" s="365"/>
      <c r="AB35" s="365"/>
      <c r="AC35" s="47"/>
      <c r="AD35" s="47"/>
      <c r="AE35" s="47"/>
      <c r="AF35" s="47"/>
      <c r="AG35" s="47"/>
      <c r="AH35" s="47"/>
      <c r="AI35" s="47"/>
      <c r="AJ35" s="47"/>
      <c r="AK35" s="364">
        <f>SUM(AK26:AK33)</f>
        <v>0</v>
      </c>
      <c r="AL35" s="365"/>
      <c r="AM35" s="365"/>
      <c r="AN35" s="365"/>
      <c r="AO35" s="36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092020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6" t="str">
        <f>K6</f>
        <v>Prostějov ON - oprava (ZTI a ÚT ubytovny ve VB)</v>
      </c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7" t="str">
        <f>IF(AN8= "","",AN8)</f>
        <v/>
      </c>
      <c r="AN47" s="37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375" t="str">
        <f>IF(E17="","",E17)</f>
        <v xml:space="preserve"> </v>
      </c>
      <c r="AN49" s="376"/>
      <c r="AO49" s="376"/>
      <c r="AP49" s="376"/>
      <c r="AQ49" s="38"/>
      <c r="AR49" s="41"/>
      <c r="AS49" s="379" t="s">
        <v>48</v>
      </c>
      <c r="AT49" s="38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31</v>
      </c>
      <c r="AJ50" s="38"/>
      <c r="AK50" s="38"/>
      <c r="AL50" s="38"/>
      <c r="AM50" s="375" t="str">
        <f>IF(E20="","",E20)</f>
        <v xml:space="preserve"> </v>
      </c>
      <c r="AN50" s="376"/>
      <c r="AO50" s="376"/>
      <c r="AP50" s="376"/>
      <c r="AQ50" s="38"/>
      <c r="AR50" s="41"/>
      <c r="AS50" s="381"/>
      <c r="AT50" s="38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3"/>
      <c r="AT51" s="38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1" t="s">
        <v>49</v>
      </c>
      <c r="D52" s="342"/>
      <c r="E52" s="342"/>
      <c r="F52" s="342"/>
      <c r="G52" s="342"/>
      <c r="H52" s="68"/>
      <c r="I52" s="345" t="s">
        <v>50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71" t="s">
        <v>51</v>
      </c>
      <c r="AH52" s="342"/>
      <c r="AI52" s="342"/>
      <c r="AJ52" s="342"/>
      <c r="AK52" s="342"/>
      <c r="AL52" s="342"/>
      <c r="AM52" s="342"/>
      <c r="AN52" s="345" t="s">
        <v>52</v>
      </c>
      <c r="AO52" s="342"/>
      <c r="AP52" s="342"/>
      <c r="AQ52" s="69" t="s">
        <v>53</v>
      </c>
      <c r="AR52" s="41"/>
      <c r="AS52" s="70" t="s">
        <v>54</v>
      </c>
      <c r="AT52" s="71" t="s">
        <v>55</v>
      </c>
      <c r="AU52" s="71" t="s">
        <v>56</v>
      </c>
      <c r="AV52" s="71" t="s">
        <v>57</v>
      </c>
      <c r="AW52" s="71" t="s">
        <v>58</v>
      </c>
      <c r="AX52" s="71" t="s">
        <v>59</v>
      </c>
      <c r="AY52" s="71" t="s">
        <v>60</v>
      </c>
      <c r="AZ52" s="71" t="s">
        <v>61</v>
      </c>
      <c r="BA52" s="71" t="s">
        <v>62</v>
      </c>
      <c r="BB52" s="71" t="s">
        <v>63</v>
      </c>
      <c r="BC52" s="71" t="s">
        <v>64</v>
      </c>
      <c r="BD52" s="72" t="s">
        <v>65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8">
        <f>ROUND(AG55+AG65+AG70,2)</f>
        <v>0</v>
      </c>
      <c r="AH54" s="348"/>
      <c r="AI54" s="348"/>
      <c r="AJ54" s="348"/>
      <c r="AK54" s="348"/>
      <c r="AL54" s="348"/>
      <c r="AM54" s="348"/>
      <c r="AN54" s="385">
        <f t="shared" ref="AN54:AN70" si="0">SUM(AG54,AT54)</f>
        <v>0</v>
      </c>
      <c r="AO54" s="385"/>
      <c r="AP54" s="385"/>
      <c r="AQ54" s="80" t="s">
        <v>19</v>
      </c>
      <c r="AR54" s="81"/>
      <c r="AS54" s="82">
        <f>ROUND(AS55+AS65+AS70,2)</f>
        <v>0</v>
      </c>
      <c r="AT54" s="83">
        <f t="shared" ref="AT54:AT70" si="1">ROUND(SUM(AV54:AW54),2)</f>
        <v>0</v>
      </c>
      <c r="AU54" s="84">
        <f>ROUND(AU55+AU65+AU70,5)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ROUND(AZ55+AZ65+AZ70,2)</f>
        <v>0</v>
      </c>
      <c r="BA54" s="83">
        <f>ROUND(BA55+BA65+BA70,2)</f>
        <v>0</v>
      </c>
      <c r="BB54" s="83">
        <f>ROUND(BB55+BB65+BB70,2)</f>
        <v>0</v>
      </c>
      <c r="BC54" s="83">
        <f>ROUND(BC55+BC65+BC70,2)</f>
        <v>0</v>
      </c>
      <c r="BD54" s="85">
        <f>ROUND(BD55+BD65+BD70,2)</f>
        <v>0</v>
      </c>
      <c r="BS54" s="86" t="s">
        <v>67</v>
      </c>
      <c r="BT54" s="86" t="s">
        <v>68</v>
      </c>
      <c r="BU54" s="87" t="s">
        <v>69</v>
      </c>
      <c r="BV54" s="86" t="s">
        <v>70</v>
      </c>
      <c r="BW54" s="86" t="s">
        <v>5</v>
      </c>
      <c r="BX54" s="86" t="s">
        <v>71</v>
      </c>
      <c r="CL54" s="86" t="s">
        <v>19</v>
      </c>
    </row>
    <row r="55" spans="1:91" s="7" customFormat="1" ht="16.5" customHeight="1">
      <c r="B55" s="88"/>
      <c r="C55" s="89"/>
      <c r="D55" s="343" t="s">
        <v>72</v>
      </c>
      <c r="E55" s="343"/>
      <c r="F55" s="343"/>
      <c r="G55" s="343"/>
      <c r="H55" s="343"/>
      <c r="I55" s="90"/>
      <c r="J55" s="343" t="s">
        <v>73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72">
        <f>ROUND(AG56+AG61,2)</f>
        <v>0</v>
      </c>
      <c r="AH55" s="373"/>
      <c r="AI55" s="373"/>
      <c r="AJ55" s="373"/>
      <c r="AK55" s="373"/>
      <c r="AL55" s="373"/>
      <c r="AM55" s="373"/>
      <c r="AN55" s="378">
        <f t="shared" si="0"/>
        <v>0</v>
      </c>
      <c r="AO55" s="373"/>
      <c r="AP55" s="373"/>
      <c r="AQ55" s="91" t="s">
        <v>74</v>
      </c>
      <c r="AR55" s="92"/>
      <c r="AS55" s="93">
        <f>ROUND(AS56+AS61,2)</f>
        <v>0</v>
      </c>
      <c r="AT55" s="94">
        <f t="shared" si="1"/>
        <v>0</v>
      </c>
      <c r="AU55" s="95">
        <f>ROUND(AU56+AU61,5)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ROUND(AZ56+AZ61,2)</f>
        <v>0</v>
      </c>
      <c r="BA55" s="94">
        <f>ROUND(BA56+BA61,2)</f>
        <v>0</v>
      </c>
      <c r="BB55" s="94">
        <f>ROUND(BB56+BB61,2)</f>
        <v>0</v>
      </c>
      <c r="BC55" s="94">
        <f>ROUND(BC56+BC61,2)</f>
        <v>0</v>
      </c>
      <c r="BD55" s="96">
        <f>ROUND(BD56+BD61,2)</f>
        <v>0</v>
      </c>
      <c r="BS55" s="97" t="s">
        <v>67</v>
      </c>
      <c r="BT55" s="97" t="s">
        <v>75</v>
      </c>
      <c r="BU55" s="97" t="s">
        <v>69</v>
      </c>
      <c r="BV55" s="97" t="s">
        <v>70</v>
      </c>
      <c r="BW55" s="97" t="s">
        <v>76</v>
      </c>
      <c r="BX55" s="97" t="s">
        <v>5</v>
      </c>
      <c r="CL55" s="97" t="s">
        <v>19</v>
      </c>
      <c r="CM55" s="97" t="s">
        <v>77</v>
      </c>
    </row>
    <row r="56" spans="1:91" s="4" customFormat="1" ht="16.5" customHeight="1">
      <c r="B56" s="53"/>
      <c r="C56" s="98"/>
      <c r="D56" s="98"/>
      <c r="E56" s="344" t="s">
        <v>78</v>
      </c>
      <c r="F56" s="344"/>
      <c r="G56" s="344"/>
      <c r="H56" s="344"/>
      <c r="I56" s="344"/>
      <c r="J56" s="98"/>
      <c r="K56" s="344" t="s">
        <v>79</v>
      </c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74">
        <f>ROUND(SUM(AG57:AG60),2)</f>
        <v>0</v>
      </c>
      <c r="AH56" s="370"/>
      <c r="AI56" s="370"/>
      <c r="AJ56" s="370"/>
      <c r="AK56" s="370"/>
      <c r="AL56" s="370"/>
      <c r="AM56" s="370"/>
      <c r="AN56" s="369">
        <f t="shared" si="0"/>
        <v>0</v>
      </c>
      <c r="AO56" s="370"/>
      <c r="AP56" s="370"/>
      <c r="AQ56" s="99" t="s">
        <v>80</v>
      </c>
      <c r="AR56" s="55"/>
      <c r="AS56" s="100">
        <f>ROUND(SUM(AS57:AS60),2)</f>
        <v>0</v>
      </c>
      <c r="AT56" s="101">
        <f t="shared" si="1"/>
        <v>0</v>
      </c>
      <c r="AU56" s="102">
        <f>ROUND(SUM(AU57:AU60),5)</f>
        <v>0</v>
      </c>
      <c r="AV56" s="101">
        <f>ROUND(AZ56*L29,2)</f>
        <v>0</v>
      </c>
      <c r="AW56" s="101">
        <f>ROUND(BA56*L30,2)</f>
        <v>0</v>
      </c>
      <c r="AX56" s="101">
        <f>ROUND(BB56*L29,2)</f>
        <v>0</v>
      </c>
      <c r="AY56" s="101">
        <f>ROUND(BC56*L30,2)</f>
        <v>0</v>
      </c>
      <c r="AZ56" s="101">
        <f>ROUND(SUM(AZ57:AZ60),2)</f>
        <v>0</v>
      </c>
      <c r="BA56" s="101">
        <f>ROUND(SUM(BA57:BA60),2)</f>
        <v>0</v>
      </c>
      <c r="BB56" s="101">
        <f>ROUND(SUM(BB57:BB60),2)</f>
        <v>0</v>
      </c>
      <c r="BC56" s="101">
        <f>ROUND(SUM(BC57:BC60),2)</f>
        <v>0</v>
      </c>
      <c r="BD56" s="103">
        <f>ROUND(SUM(BD57:BD60),2)</f>
        <v>0</v>
      </c>
      <c r="BS56" s="104" t="s">
        <v>67</v>
      </c>
      <c r="BT56" s="104" t="s">
        <v>77</v>
      </c>
      <c r="BU56" s="104" t="s">
        <v>69</v>
      </c>
      <c r="BV56" s="104" t="s">
        <v>70</v>
      </c>
      <c r="BW56" s="104" t="s">
        <v>81</v>
      </c>
      <c r="BX56" s="104" t="s">
        <v>76</v>
      </c>
      <c r="CL56" s="104" t="s">
        <v>19</v>
      </c>
    </row>
    <row r="57" spans="1:91" s="4" customFormat="1" ht="16.5" customHeight="1">
      <c r="A57" s="105" t="s">
        <v>82</v>
      </c>
      <c r="B57" s="53"/>
      <c r="C57" s="98"/>
      <c r="D57" s="98"/>
      <c r="E57" s="98"/>
      <c r="F57" s="344" t="s">
        <v>83</v>
      </c>
      <c r="G57" s="344"/>
      <c r="H57" s="344"/>
      <c r="I57" s="344"/>
      <c r="J57" s="344"/>
      <c r="K57" s="98"/>
      <c r="L57" s="344" t="s">
        <v>84</v>
      </c>
      <c r="M57" s="344"/>
      <c r="N57" s="344"/>
      <c r="O57" s="344"/>
      <c r="P57" s="344"/>
      <c r="Q57" s="344"/>
      <c r="R57" s="344"/>
      <c r="S57" s="344"/>
      <c r="T57" s="344"/>
      <c r="U57" s="344"/>
      <c r="V57" s="344"/>
      <c r="W57" s="344"/>
      <c r="X57" s="344"/>
      <c r="Y57" s="344"/>
      <c r="Z57" s="344"/>
      <c r="AA57" s="344"/>
      <c r="AB57" s="344"/>
      <c r="AC57" s="344"/>
      <c r="AD57" s="344"/>
      <c r="AE57" s="344"/>
      <c r="AF57" s="344"/>
      <c r="AG57" s="369">
        <f>'01 - Stavební část'!J34</f>
        <v>0</v>
      </c>
      <c r="AH57" s="370"/>
      <c r="AI57" s="370"/>
      <c r="AJ57" s="370"/>
      <c r="AK57" s="370"/>
      <c r="AL57" s="370"/>
      <c r="AM57" s="370"/>
      <c r="AN57" s="369">
        <f t="shared" si="0"/>
        <v>0</v>
      </c>
      <c r="AO57" s="370"/>
      <c r="AP57" s="370"/>
      <c r="AQ57" s="99" t="s">
        <v>80</v>
      </c>
      <c r="AR57" s="55"/>
      <c r="AS57" s="100">
        <v>0</v>
      </c>
      <c r="AT57" s="101">
        <f t="shared" si="1"/>
        <v>0</v>
      </c>
      <c r="AU57" s="102">
        <f>'01 - Stavební část'!P108</f>
        <v>0</v>
      </c>
      <c r="AV57" s="101">
        <f>'01 - Stavební část'!J37</f>
        <v>0</v>
      </c>
      <c r="AW57" s="101">
        <f>'01 - Stavební část'!J38</f>
        <v>0</v>
      </c>
      <c r="AX57" s="101">
        <f>'01 - Stavební část'!J39</f>
        <v>0</v>
      </c>
      <c r="AY57" s="101">
        <f>'01 - Stavební část'!J40</f>
        <v>0</v>
      </c>
      <c r="AZ57" s="101">
        <f>'01 - Stavební část'!F37</f>
        <v>0</v>
      </c>
      <c r="BA57" s="101">
        <f>'01 - Stavební část'!F38</f>
        <v>0</v>
      </c>
      <c r="BB57" s="101">
        <f>'01 - Stavební část'!F39</f>
        <v>0</v>
      </c>
      <c r="BC57" s="101">
        <f>'01 - Stavební část'!F40</f>
        <v>0</v>
      </c>
      <c r="BD57" s="103">
        <f>'01 - Stavební část'!F41</f>
        <v>0</v>
      </c>
      <c r="BT57" s="104" t="s">
        <v>85</v>
      </c>
      <c r="BV57" s="104" t="s">
        <v>70</v>
      </c>
      <c r="BW57" s="104" t="s">
        <v>86</v>
      </c>
      <c r="BX57" s="104" t="s">
        <v>81</v>
      </c>
      <c r="CL57" s="104" t="s">
        <v>19</v>
      </c>
    </row>
    <row r="58" spans="1:91" s="4" customFormat="1" ht="16.5" customHeight="1">
      <c r="A58" s="105" t="s">
        <v>82</v>
      </c>
      <c r="B58" s="53"/>
      <c r="C58" s="98"/>
      <c r="D58" s="98"/>
      <c r="E58" s="98"/>
      <c r="F58" s="344" t="s">
        <v>87</v>
      </c>
      <c r="G58" s="344"/>
      <c r="H58" s="344"/>
      <c r="I58" s="344"/>
      <c r="J58" s="344"/>
      <c r="K58" s="98"/>
      <c r="L58" s="344" t="s">
        <v>88</v>
      </c>
      <c r="M58" s="344"/>
      <c r="N58" s="344"/>
      <c r="O58" s="344"/>
      <c r="P58" s="344"/>
      <c r="Q58" s="344"/>
      <c r="R58" s="344"/>
      <c r="S58" s="344"/>
      <c r="T58" s="344"/>
      <c r="U58" s="344"/>
      <c r="V58" s="344"/>
      <c r="W58" s="344"/>
      <c r="X58" s="344"/>
      <c r="Y58" s="344"/>
      <c r="Z58" s="344"/>
      <c r="AA58" s="344"/>
      <c r="AB58" s="344"/>
      <c r="AC58" s="344"/>
      <c r="AD58" s="344"/>
      <c r="AE58" s="344"/>
      <c r="AF58" s="344"/>
      <c r="AG58" s="369">
        <f>'02 - ZTI'!J34</f>
        <v>0</v>
      </c>
      <c r="AH58" s="370"/>
      <c r="AI58" s="370"/>
      <c r="AJ58" s="370"/>
      <c r="AK58" s="370"/>
      <c r="AL58" s="370"/>
      <c r="AM58" s="370"/>
      <c r="AN58" s="369">
        <f t="shared" si="0"/>
        <v>0</v>
      </c>
      <c r="AO58" s="370"/>
      <c r="AP58" s="370"/>
      <c r="AQ58" s="99" t="s">
        <v>80</v>
      </c>
      <c r="AR58" s="55"/>
      <c r="AS58" s="100">
        <v>0</v>
      </c>
      <c r="AT58" s="101">
        <f t="shared" si="1"/>
        <v>0</v>
      </c>
      <c r="AU58" s="102">
        <f>'02 - ZTI'!P102</f>
        <v>0</v>
      </c>
      <c r="AV58" s="101">
        <f>'02 - ZTI'!J37</f>
        <v>0</v>
      </c>
      <c r="AW58" s="101">
        <f>'02 - ZTI'!J38</f>
        <v>0</v>
      </c>
      <c r="AX58" s="101">
        <f>'02 - ZTI'!J39</f>
        <v>0</v>
      </c>
      <c r="AY58" s="101">
        <f>'02 - ZTI'!J40</f>
        <v>0</v>
      </c>
      <c r="AZ58" s="101">
        <f>'02 - ZTI'!F37</f>
        <v>0</v>
      </c>
      <c r="BA58" s="101">
        <f>'02 - ZTI'!F38</f>
        <v>0</v>
      </c>
      <c r="BB58" s="101">
        <f>'02 - ZTI'!F39</f>
        <v>0</v>
      </c>
      <c r="BC58" s="101">
        <f>'02 - ZTI'!F40</f>
        <v>0</v>
      </c>
      <c r="BD58" s="103">
        <f>'02 - ZTI'!F41</f>
        <v>0</v>
      </c>
      <c r="BT58" s="104" t="s">
        <v>85</v>
      </c>
      <c r="BV58" s="104" t="s">
        <v>70</v>
      </c>
      <c r="BW58" s="104" t="s">
        <v>89</v>
      </c>
      <c r="BX58" s="104" t="s">
        <v>81</v>
      </c>
      <c r="CL58" s="104" t="s">
        <v>19</v>
      </c>
    </row>
    <row r="59" spans="1:91" s="4" customFormat="1" ht="16.5" customHeight="1">
      <c r="A59" s="105" t="s">
        <v>82</v>
      </c>
      <c r="B59" s="53"/>
      <c r="C59" s="98"/>
      <c r="D59" s="98"/>
      <c r="E59" s="98"/>
      <c r="F59" s="344" t="s">
        <v>90</v>
      </c>
      <c r="G59" s="344"/>
      <c r="H59" s="344"/>
      <c r="I59" s="344"/>
      <c r="J59" s="344"/>
      <c r="K59" s="98"/>
      <c r="L59" s="344" t="s">
        <v>91</v>
      </c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4"/>
      <c r="AD59" s="344"/>
      <c r="AE59" s="344"/>
      <c r="AF59" s="344"/>
      <c r="AG59" s="369">
        <f>'03 - ÚT'!J34</f>
        <v>0</v>
      </c>
      <c r="AH59" s="370"/>
      <c r="AI59" s="370"/>
      <c r="AJ59" s="370"/>
      <c r="AK59" s="370"/>
      <c r="AL59" s="370"/>
      <c r="AM59" s="370"/>
      <c r="AN59" s="369">
        <f t="shared" si="0"/>
        <v>0</v>
      </c>
      <c r="AO59" s="370"/>
      <c r="AP59" s="370"/>
      <c r="AQ59" s="99" t="s">
        <v>80</v>
      </c>
      <c r="AR59" s="55"/>
      <c r="AS59" s="100">
        <v>0</v>
      </c>
      <c r="AT59" s="101">
        <f t="shared" si="1"/>
        <v>0</v>
      </c>
      <c r="AU59" s="102">
        <f>'03 - ÚT'!P100</f>
        <v>0</v>
      </c>
      <c r="AV59" s="101">
        <f>'03 - ÚT'!J37</f>
        <v>0</v>
      </c>
      <c r="AW59" s="101">
        <f>'03 - ÚT'!J38</f>
        <v>0</v>
      </c>
      <c r="AX59" s="101">
        <f>'03 - ÚT'!J39</f>
        <v>0</v>
      </c>
      <c r="AY59" s="101">
        <f>'03 - ÚT'!J40</f>
        <v>0</v>
      </c>
      <c r="AZ59" s="101">
        <f>'03 - ÚT'!F37</f>
        <v>0</v>
      </c>
      <c r="BA59" s="101">
        <f>'03 - ÚT'!F38</f>
        <v>0</v>
      </c>
      <c r="BB59" s="101">
        <f>'03 - ÚT'!F39</f>
        <v>0</v>
      </c>
      <c r="BC59" s="101">
        <f>'03 - ÚT'!F40</f>
        <v>0</v>
      </c>
      <c r="BD59" s="103">
        <f>'03 - ÚT'!F41</f>
        <v>0</v>
      </c>
      <c r="BT59" s="104" t="s">
        <v>85</v>
      </c>
      <c r="BV59" s="104" t="s">
        <v>70</v>
      </c>
      <c r="BW59" s="104" t="s">
        <v>92</v>
      </c>
      <c r="BX59" s="104" t="s">
        <v>81</v>
      </c>
      <c r="CL59" s="104" t="s">
        <v>19</v>
      </c>
    </row>
    <row r="60" spans="1:91" s="4" customFormat="1" ht="16.5" customHeight="1">
      <c r="A60" s="105" t="s">
        <v>82</v>
      </c>
      <c r="B60" s="53"/>
      <c r="C60" s="98"/>
      <c r="D60" s="98"/>
      <c r="E60" s="98"/>
      <c r="F60" s="344" t="s">
        <v>93</v>
      </c>
      <c r="G60" s="344"/>
      <c r="H60" s="344"/>
      <c r="I60" s="344"/>
      <c r="J60" s="344"/>
      <c r="K60" s="98"/>
      <c r="L60" s="344" t="s">
        <v>94</v>
      </c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4"/>
      <c r="AA60" s="344"/>
      <c r="AB60" s="344"/>
      <c r="AC60" s="344"/>
      <c r="AD60" s="344"/>
      <c r="AE60" s="344"/>
      <c r="AF60" s="344"/>
      <c r="AG60" s="369">
        <f>'04 - Elektroinstalace'!J34</f>
        <v>0</v>
      </c>
      <c r="AH60" s="370"/>
      <c r="AI60" s="370"/>
      <c r="AJ60" s="370"/>
      <c r="AK60" s="370"/>
      <c r="AL60" s="370"/>
      <c r="AM60" s="370"/>
      <c r="AN60" s="369">
        <f t="shared" si="0"/>
        <v>0</v>
      </c>
      <c r="AO60" s="370"/>
      <c r="AP60" s="370"/>
      <c r="AQ60" s="99" t="s">
        <v>80</v>
      </c>
      <c r="AR60" s="55"/>
      <c r="AS60" s="100">
        <v>0</v>
      </c>
      <c r="AT60" s="101">
        <f t="shared" si="1"/>
        <v>0</v>
      </c>
      <c r="AU60" s="102">
        <f>'04 - Elektroinstalace'!P100</f>
        <v>0</v>
      </c>
      <c r="AV60" s="101">
        <f>'04 - Elektroinstalace'!J37</f>
        <v>0</v>
      </c>
      <c r="AW60" s="101">
        <f>'04 - Elektroinstalace'!J38</f>
        <v>0</v>
      </c>
      <c r="AX60" s="101">
        <f>'04 - Elektroinstalace'!J39</f>
        <v>0</v>
      </c>
      <c r="AY60" s="101">
        <f>'04 - Elektroinstalace'!J40</f>
        <v>0</v>
      </c>
      <c r="AZ60" s="101">
        <f>'04 - Elektroinstalace'!F37</f>
        <v>0</v>
      </c>
      <c r="BA60" s="101">
        <f>'04 - Elektroinstalace'!F38</f>
        <v>0</v>
      </c>
      <c r="BB60" s="101">
        <f>'04 - Elektroinstalace'!F39</f>
        <v>0</v>
      </c>
      <c r="BC60" s="101">
        <f>'04 - Elektroinstalace'!F40</f>
        <v>0</v>
      </c>
      <c r="BD60" s="103">
        <f>'04 - Elektroinstalace'!F41</f>
        <v>0</v>
      </c>
      <c r="BT60" s="104" t="s">
        <v>85</v>
      </c>
      <c r="BV60" s="104" t="s">
        <v>70</v>
      </c>
      <c r="BW60" s="104" t="s">
        <v>95</v>
      </c>
      <c r="BX60" s="104" t="s">
        <v>81</v>
      </c>
      <c r="CL60" s="104" t="s">
        <v>19</v>
      </c>
    </row>
    <row r="61" spans="1:91" s="4" customFormat="1" ht="16.5" customHeight="1">
      <c r="B61" s="53"/>
      <c r="C61" s="98"/>
      <c r="D61" s="98"/>
      <c r="E61" s="344" t="s">
        <v>96</v>
      </c>
      <c r="F61" s="344"/>
      <c r="G61" s="344"/>
      <c r="H61" s="344"/>
      <c r="I61" s="344"/>
      <c r="J61" s="98"/>
      <c r="K61" s="344" t="s">
        <v>97</v>
      </c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74">
        <f>ROUND(SUM(AG62:AG64),2)</f>
        <v>0</v>
      </c>
      <c r="AH61" s="370"/>
      <c r="AI61" s="370"/>
      <c r="AJ61" s="370"/>
      <c r="AK61" s="370"/>
      <c r="AL61" s="370"/>
      <c r="AM61" s="370"/>
      <c r="AN61" s="369">
        <f t="shared" si="0"/>
        <v>0</v>
      </c>
      <c r="AO61" s="370"/>
      <c r="AP61" s="370"/>
      <c r="AQ61" s="99" t="s">
        <v>80</v>
      </c>
      <c r="AR61" s="55"/>
      <c r="AS61" s="100">
        <f>ROUND(SUM(AS62:AS64),2)</f>
        <v>0</v>
      </c>
      <c r="AT61" s="101">
        <f t="shared" si="1"/>
        <v>0</v>
      </c>
      <c r="AU61" s="102">
        <f>ROUND(SUM(AU62:AU64),5)</f>
        <v>0</v>
      </c>
      <c r="AV61" s="101">
        <f>ROUND(AZ61*L29,2)</f>
        <v>0</v>
      </c>
      <c r="AW61" s="101">
        <f>ROUND(BA61*L30,2)</f>
        <v>0</v>
      </c>
      <c r="AX61" s="101">
        <f>ROUND(BB61*L29,2)</f>
        <v>0</v>
      </c>
      <c r="AY61" s="101">
        <f>ROUND(BC61*L30,2)</f>
        <v>0</v>
      </c>
      <c r="AZ61" s="101">
        <f>ROUND(SUM(AZ62:AZ64),2)</f>
        <v>0</v>
      </c>
      <c r="BA61" s="101">
        <f>ROUND(SUM(BA62:BA64),2)</f>
        <v>0</v>
      </c>
      <c r="BB61" s="101">
        <f>ROUND(SUM(BB62:BB64),2)</f>
        <v>0</v>
      </c>
      <c r="BC61" s="101">
        <f>ROUND(SUM(BC62:BC64),2)</f>
        <v>0</v>
      </c>
      <c r="BD61" s="103">
        <f>ROUND(SUM(BD62:BD64),2)</f>
        <v>0</v>
      </c>
      <c r="BS61" s="104" t="s">
        <v>67</v>
      </c>
      <c r="BT61" s="104" t="s">
        <v>77</v>
      </c>
      <c r="BU61" s="104" t="s">
        <v>69</v>
      </c>
      <c r="BV61" s="104" t="s">
        <v>70</v>
      </c>
      <c r="BW61" s="104" t="s">
        <v>98</v>
      </c>
      <c r="BX61" s="104" t="s">
        <v>76</v>
      </c>
      <c r="CL61" s="104" t="s">
        <v>19</v>
      </c>
    </row>
    <row r="62" spans="1:91" s="4" customFormat="1" ht="16.5" customHeight="1">
      <c r="A62" s="105" t="s">
        <v>82</v>
      </c>
      <c r="B62" s="53"/>
      <c r="C62" s="98"/>
      <c r="D62" s="98"/>
      <c r="E62" s="98"/>
      <c r="F62" s="344" t="s">
        <v>83</v>
      </c>
      <c r="G62" s="344"/>
      <c r="H62" s="344"/>
      <c r="I62" s="344"/>
      <c r="J62" s="344"/>
      <c r="K62" s="98"/>
      <c r="L62" s="344" t="s">
        <v>84</v>
      </c>
      <c r="M62" s="344"/>
      <c r="N62" s="344"/>
      <c r="O62" s="344"/>
      <c r="P62" s="344"/>
      <c r="Q62" s="344"/>
      <c r="R62" s="344"/>
      <c r="S62" s="344"/>
      <c r="T62" s="344"/>
      <c r="U62" s="344"/>
      <c r="V62" s="344"/>
      <c r="W62" s="344"/>
      <c r="X62" s="344"/>
      <c r="Y62" s="344"/>
      <c r="Z62" s="344"/>
      <c r="AA62" s="344"/>
      <c r="AB62" s="344"/>
      <c r="AC62" s="344"/>
      <c r="AD62" s="344"/>
      <c r="AE62" s="344"/>
      <c r="AF62" s="344"/>
      <c r="AG62" s="369">
        <f>'01 - Stavební část_01'!J34</f>
        <v>0</v>
      </c>
      <c r="AH62" s="370"/>
      <c r="AI62" s="370"/>
      <c r="AJ62" s="370"/>
      <c r="AK62" s="370"/>
      <c r="AL62" s="370"/>
      <c r="AM62" s="370"/>
      <c r="AN62" s="369">
        <f t="shared" si="0"/>
        <v>0</v>
      </c>
      <c r="AO62" s="370"/>
      <c r="AP62" s="370"/>
      <c r="AQ62" s="99" t="s">
        <v>80</v>
      </c>
      <c r="AR62" s="55"/>
      <c r="AS62" s="100">
        <v>0</v>
      </c>
      <c r="AT62" s="101">
        <f t="shared" si="1"/>
        <v>0</v>
      </c>
      <c r="AU62" s="102">
        <f>'01 - Stavební část_01'!P104</f>
        <v>0</v>
      </c>
      <c r="AV62" s="101">
        <f>'01 - Stavební část_01'!J37</f>
        <v>0</v>
      </c>
      <c r="AW62" s="101">
        <f>'01 - Stavební část_01'!J38</f>
        <v>0</v>
      </c>
      <c r="AX62" s="101">
        <f>'01 - Stavební část_01'!J39</f>
        <v>0</v>
      </c>
      <c r="AY62" s="101">
        <f>'01 - Stavební část_01'!J40</f>
        <v>0</v>
      </c>
      <c r="AZ62" s="101">
        <f>'01 - Stavební část_01'!F37</f>
        <v>0</v>
      </c>
      <c r="BA62" s="101">
        <f>'01 - Stavební část_01'!F38</f>
        <v>0</v>
      </c>
      <c r="BB62" s="101">
        <f>'01 - Stavební část_01'!F39</f>
        <v>0</v>
      </c>
      <c r="BC62" s="101">
        <f>'01 - Stavební část_01'!F40</f>
        <v>0</v>
      </c>
      <c r="BD62" s="103">
        <f>'01 - Stavební část_01'!F41</f>
        <v>0</v>
      </c>
      <c r="BT62" s="104" t="s">
        <v>85</v>
      </c>
      <c r="BV62" s="104" t="s">
        <v>70</v>
      </c>
      <c r="BW62" s="104" t="s">
        <v>99</v>
      </c>
      <c r="BX62" s="104" t="s">
        <v>98</v>
      </c>
      <c r="CL62" s="104" t="s">
        <v>19</v>
      </c>
    </row>
    <row r="63" spans="1:91" s="4" customFormat="1" ht="16.5" customHeight="1">
      <c r="A63" s="105" t="s">
        <v>82</v>
      </c>
      <c r="B63" s="53"/>
      <c r="C63" s="98"/>
      <c r="D63" s="98"/>
      <c r="E63" s="98"/>
      <c r="F63" s="344" t="s">
        <v>87</v>
      </c>
      <c r="G63" s="344"/>
      <c r="H63" s="344"/>
      <c r="I63" s="344"/>
      <c r="J63" s="344"/>
      <c r="K63" s="98"/>
      <c r="L63" s="344" t="s">
        <v>88</v>
      </c>
      <c r="M63" s="344"/>
      <c r="N63" s="344"/>
      <c r="O63" s="344"/>
      <c r="P63" s="344"/>
      <c r="Q63" s="344"/>
      <c r="R63" s="344"/>
      <c r="S63" s="344"/>
      <c r="T63" s="344"/>
      <c r="U63" s="344"/>
      <c r="V63" s="344"/>
      <c r="W63" s="344"/>
      <c r="X63" s="344"/>
      <c r="Y63" s="344"/>
      <c r="Z63" s="344"/>
      <c r="AA63" s="344"/>
      <c r="AB63" s="344"/>
      <c r="AC63" s="344"/>
      <c r="AD63" s="344"/>
      <c r="AE63" s="344"/>
      <c r="AF63" s="344"/>
      <c r="AG63" s="369">
        <f>'02 - ZTI_01'!J34</f>
        <v>0</v>
      </c>
      <c r="AH63" s="370"/>
      <c r="AI63" s="370"/>
      <c r="AJ63" s="370"/>
      <c r="AK63" s="370"/>
      <c r="AL63" s="370"/>
      <c r="AM63" s="370"/>
      <c r="AN63" s="369">
        <f t="shared" si="0"/>
        <v>0</v>
      </c>
      <c r="AO63" s="370"/>
      <c r="AP63" s="370"/>
      <c r="AQ63" s="99" t="s">
        <v>80</v>
      </c>
      <c r="AR63" s="55"/>
      <c r="AS63" s="100">
        <v>0</v>
      </c>
      <c r="AT63" s="101">
        <f t="shared" si="1"/>
        <v>0</v>
      </c>
      <c r="AU63" s="102">
        <f>'02 - ZTI_01'!P100</f>
        <v>0</v>
      </c>
      <c r="AV63" s="101">
        <f>'02 - ZTI_01'!J37</f>
        <v>0</v>
      </c>
      <c r="AW63" s="101">
        <f>'02 - ZTI_01'!J38</f>
        <v>0</v>
      </c>
      <c r="AX63" s="101">
        <f>'02 - ZTI_01'!J39</f>
        <v>0</v>
      </c>
      <c r="AY63" s="101">
        <f>'02 - ZTI_01'!J40</f>
        <v>0</v>
      </c>
      <c r="AZ63" s="101">
        <f>'02 - ZTI_01'!F37</f>
        <v>0</v>
      </c>
      <c r="BA63" s="101">
        <f>'02 - ZTI_01'!F38</f>
        <v>0</v>
      </c>
      <c r="BB63" s="101">
        <f>'02 - ZTI_01'!F39</f>
        <v>0</v>
      </c>
      <c r="BC63" s="101">
        <f>'02 - ZTI_01'!F40</f>
        <v>0</v>
      </c>
      <c r="BD63" s="103">
        <f>'02 - ZTI_01'!F41</f>
        <v>0</v>
      </c>
      <c r="BT63" s="104" t="s">
        <v>85</v>
      </c>
      <c r="BV63" s="104" t="s">
        <v>70</v>
      </c>
      <c r="BW63" s="104" t="s">
        <v>100</v>
      </c>
      <c r="BX63" s="104" t="s">
        <v>98</v>
      </c>
      <c r="CL63" s="104" t="s">
        <v>19</v>
      </c>
    </row>
    <row r="64" spans="1:91" s="4" customFormat="1" ht="16.5" customHeight="1">
      <c r="A64" s="105" t="s">
        <v>82</v>
      </c>
      <c r="B64" s="53"/>
      <c r="C64" s="98"/>
      <c r="D64" s="98"/>
      <c r="E64" s="98"/>
      <c r="F64" s="344" t="s">
        <v>90</v>
      </c>
      <c r="G64" s="344"/>
      <c r="H64" s="344"/>
      <c r="I64" s="344"/>
      <c r="J64" s="344"/>
      <c r="K64" s="98"/>
      <c r="L64" s="344" t="s">
        <v>94</v>
      </c>
      <c r="M64" s="344"/>
      <c r="N64" s="344"/>
      <c r="O64" s="344"/>
      <c r="P64" s="344"/>
      <c r="Q64" s="344"/>
      <c r="R64" s="344"/>
      <c r="S64" s="344"/>
      <c r="T64" s="344"/>
      <c r="U64" s="344"/>
      <c r="V64" s="344"/>
      <c r="W64" s="344"/>
      <c r="X64" s="344"/>
      <c r="Y64" s="344"/>
      <c r="Z64" s="344"/>
      <c r="AA64" s="344"/>
      <c r="AB64" s="344"/>
      <c r="AC64" s="344"/>
      <c r="AD64" s="344"/>
      <c r="AE64" s="344"/>
      <c r="AF64" s="344"/>
      <c r="AG64" s="369">
        <f>'03 - Elektroinstalace'!J34</f>
        <v>0</v>
      </c>
      <c r="AH64" s="370"/>
      <c r="AI64" s="370"/>
      <c r="AJ64" s="370"/>
      <c r="AK64" s="370"/>
      <c r="AL64" s="370"/>
      <c r="AM64" s="370"/>
      <c r="AN64" s="369">
        <f t="shared" si="0"/>
        <v>0</v>
      </c>
      <c r="AO64" s="370"/>
      <c r="AP64" s="370"/>
      <c r="AQ64" s="99" t="s">
        <v>80</v>
      </c>
      <c r="AR64" s="55"/>
      <c r="AS64" s="100">
        <v>0</v>
      </c>
      <c r="AT64" s="101">
        <f t="shared" si="1"/>
        <v>0</v>
      </c>
      <c r="AU64" s="102">
        <f>'03 - Elektroinstalace'!P100</f>
        <v>0</v>
      </c>
      <c r="AV64" s="101">
        <f>'03 - Elektroinstalace'!J37</f>
        <v>0</v>
      </c>
      <c r="AW64" s="101">
        <f>'03 - Elektroinstalace'!J38</f>
        <v>0</v>
      </c>
      <c r="AX64" s="101">
        <f>'03 - Elektroinstalace'!J39</f>
        <v>0</v>
      </c>
      <c r="AY64" s="101">
        <f>'03 - Elektroinstalace'!J40</f>
        <v>0</v>
      </c>
      <c r="AZ64" s="101">
        <f>'03 - Elektroinstalace'!F37</f>
        <v>0</v>
      </c>
      <c r="BA64" s="101">
        <f>'03 - Elektroinstalace'!F38</f>
        <v>0</v>
      </c>
      <c r="BB64" s="101">
        <f>'03 - Elektroinstalace'!F39</f>
        <v>0</v>
      </c>
      <c r="BC64" s="101">
        <f>'03 - Elektroinstalace'!F40</f>
        <v>0</v>
      </c>
      <c r="BD64" s="103">
        <f>'03 - Elektroinstalace'!F41</f>
        <v>0</v>
      </c>
      <c r="BT64" s="104" t="s">
        <v>85</v>
      </c>
      <c r="BV64" s="104" t="s">
        <v>70</v>
      </c>
      <c r="BW64" s="104" t="s">
        <v>101</v>
      </c>
      <c r="BX64" s="104" t="s">
        <v>98</v>
      </c>
      <c r="CL64" s="104" t="s">
        <v>19</v>
      </c>
    </row>
    <row r="65" spans="1:91" s="7" customFormat="1" ht="16.5" customHeight="1">
      <c r="B65" s="88"/>
      <c r="C65" s="89"/>
      <c r="D65" s="343" t="s">
        <v>102</v>
      </c>
      <c r="E65" s="343"/>
      <c r="F65" s="343"/>
      <c r="G65" s="343"/>
      <c r="H65" s="343"/>
      <c r="I65" s="90"/>
      <c r="J65" s="343" t="s">
        <v>103</v>
      </c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343"/>
      <c r="AD65" s="343"/>
      <c r="AE65" s="343"/>
      <c r="AF65" s="343"/>
      <c r="AG65" s="372">
        <f>ROUND(SUM(AG66:AG69),2)</f>
        <v>0</v>
      </c>
      <c r="AH65" s="373"/>
      <c r="AI65" s="373"/>
      <c r="AJ65" s="373"/>
      <c r="AK65" s="373"/>
      <c r="AL65" s="373"/>
      <c r="AM65" s="373"/>
      <c r="AN65" s="378">
        <f t="shared" si="0"/>
        <v>0</v>
      </c>
      <c r="AO65" s="373"/>
      <c r="AP65" s="373"/>
      <c r="AQ65" s="91" t="s">
        <v>74</v>
      </c>
      <c r="AR65" s="92"/>
      <c r="AS65" s="93">
        <f>ROUND(SUM(AS66:AS69),2)</f>
        <v>0</v>
      </c>
      <c r="AT65" s="94">
        <f t="shared" si="1"/>
        <v>0</v>
      </c>
      <c r="AU65" s="95">
        <f>ROUND(SUM(AU66:AU69),5)</f>
        <v>0</v>
      </c>
      <c r="AV65" s="94">
        <f>ROUND(AZ65*L29,2)</f>
        <v>0</v>
      </c>
      <c r="AW65" s="94">
        <f>ROUND(BA65*L30,2)</f>
        <v>0</v>
      </c>
      <c r="AX65" s="94">
        <f>ROUND(BB65*L29,2)</f>
        <v>0</v>
      </c>
      <c r="AY65" s="94">
        <f>ROUND(BC65*L30,2)</f>
        <v>0</v>
      </c>
      <c r="AZ65" s="94">
        <f>ROUND(SUM(AZ66:AZ69),2)</f>
        <v>0</v>
      </c>
      <c r="BA65" s="94">
        <f>ROUND(SUM(BA66:BA69),2)</f>
        <v>0</v>
      </c>
      <c r="BB65" s="94">
        <f>ROUND(SUM(BB66:BB69),2)</f>
        <v>0</v>
      </c>
      <c r="BC65" s="94">
        <f>ROUND(SUM(BC66:BC69),2)</f>
        <v>0</v>
      </c>
      <c r="BD65" s="96">
        <f>ROUND(SUM(BD66:BD69),2)</f>
        <v>0</v>
      </c>
      <c r="BS65" s="97" t="s">
        <v>67</v>
      </c>
      <c r="BT65" s="97" t="s">
        <v>75</v>
      </c>
      <c r="BU65" s="97" t="s">
        <v>69</v>
      </c>
      <c r="BV65" s="97" t="s">
        <v>70</v>
      </c>
      <c r="BW65" s="97" t="s">
        <v>104</v>
      </c>
      <c r="BX65" s="97" t="s">
        <v>5</v>
      </c>
      <c r="CL65" s="97" t="s">
        <v>19</v>
      </c>
      <c r="CM65" s="97" t="s">
        <v>77</v>
      </c>
    </row>
    <row r="66" spans="1:91" s="4" customFormat="1" ht="16.5" customHeight="1">
      <c r="A66" s="105" t="s">
        <v>82</v>
      </c>
      <c r="B66" s="53"/>
      <c r="C66" s="98"/>
      <c r="D66" s="98"/>
      <c r="E66" s="344" t="s">
        <v>83</v>
      </c>
      <c r="F66" s="344"/>
      <c r="G66" s="344"/>
      <c r="H66" s="344"/>
      <c r="I66" s="344"/>
      <c r="J66" s="98"/>
      <c r="K66" s="344" t="s">
        <v>84</v>
      </c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69">
        <f>'01 - Stavební část_02'!J32</f>
        <v>0</v>
      </c>
      <c r="AH66" s="370"/>
      <c r="AI66" s="370"/>
      <c r="AJ66" s="370"/>
      <c r="AK66" s="370"/>
      <c r="AL66" s="370"/>
      <c r="AM66" s="370"/>
      <c r="AN66" s="369">
        <f t="shared" si="0"/>
        <v>0</v>
      </c>
      <c r="AO66" s="370"/>
      <c r="AP66" s="370"/>
      <c r="AQ66" s="99" t="s">
        <v>80</v>
      </c>
      <c r="AR66" s="55"/>
      <c r="AS66" s="100">
        <v>0</v>
      </c>
      <c r="AT66" s="101">
        <f t="shared" si="1"/>
        <v>0</v>
      </c>
      <c r="AU66" s="102">
        <f>'01 - Stavební část_02'!P99</f>
        <v>0</v>
      </c>
      <c r="AV66" s="101">
        <f>'01 - Stavební část_02'!J35</f>
        <v>0</v>
      </c>
      <c r="AW66" s="101">
        <f>'01 - Stavební část_02'!J36</f>
        <v>0</v>
      </c>
      <c r="AX66" s="101">
        <f>'01 - Stavební část_02'!J37</f>
        <v>0</v>
      </c>
      <c r="AY66" s="101">
        <f>'01 - Stavební část_02'!J38</f>
        <v>0</v>
      </c>
      <c r="AZ66" s="101">
        <f>'01 - Stavební část_02'!F35</f>
        <v>0</v>
      </c>
      <c r="BA66" s="101">
        <f>'01 - Stavební část_02'!F36</f>
        <v>0</v>
      </c>
      <c r="BB66" s="101">
        <f>'01 - Stavební část_02'!F37</f>
        <v>0</v>
      </c>
      <c r="BC66" s="101">
        <f>'01 - Stavební část_02'!F38</f>
        <v>0</v>
      </c>
      <c r="BD66" s="103">
        <f>'01 - Stavební část_02'!F39</f>
        <v>0</v>
      </c>
      <c r="BT66" s="104" t="s">
        <v>77</v>
      </c>
      <c r="BV66" s="104" t="s">
        <v>70</v>
      </c>
      <c r="BW66" s="104" t="s">
        <v>105</v>
      </c>
      <c r="BX66" s="104" t="s">
        <v>104</v>
      </c>
      <c r="CL66" s="104" t="s">
        <v>19</v>
      </c>
    </row>
    <row r="67" spans="1:91" s="4" customFormat="1" ht="16.5" customHeight="1">
      <c r="A67" s="105" t="s">
        <v>82</v>
      </c>
      <c r="B67" s="53"/>
      <c r="C67" s="98"/>
      <c r="D67" s="98"/>
      <c r="E67" s="344" t="s">
        <v>87</v>
      </c>
      <c r="F67" s="344"/>
      <c r="G67" s="344"/>
      <c r="H67" s="344"/>
      <c r="I67" s="344"/>
      <c r="J67" s="98"/>
      <c r="K67" s="344" t="s">
        <v>88</v>
      </c>
      <c r="L67" s="344"/>
      <c r="M67" s="344"/>
      <c r="N67" s="344"/>
      <c r="O67" s="344"/>
      <c r="P67" s="344"/>
      <c r="Q67" s="344"/>
      <c r="R67" s="344"/>
      <c r="S67" s="344"/>
      <c r="T67" s="344"/>
      <c r="U67" s="344"/>
      <c r="V67" s="344"/>
      <c r="W67" s="344"/>
      <c r="X67" s="344"/>
      <c r="Y67" s="344"/>
      <c r="Z67" s="344"/>
      <c r="AA67" s="344"/>
      <c r="AB67" s="344"/>
      <c r="AC67" s="344"/>
      <c r="AD67" s="344"/>
      <c r="AE67" s="344"/>
      <c r="AF67" s="344"/>
      <c r="AG67" s="369">
        <f>'02 - ZTI_02'!J32</f>
        <v>0</v>
      </c>
      <c r="AH67" s="370"/>
      <c r="AI67" s="370"/>
      <c r="AJ67" s="370"/>
      <c r="AK67" s="370"/>
      <c r="AL67" s="370"/>
      <c r="AM67" s="370"/>
      <c r="AN67" s="369">
        <f t="shared" si="0"/>
        <v>0</v>
      </c>
      <c r="AO67" s="370"/>
      <c r="AP67" s="370"/>
      <c r="AQ67" s="99" t="s">
        <v>80</v>
      </c>
      <c r="AR67" s="55"/>
      <c r="AS67" s="100">
        <v>0</v>
      </c>
      <c r="AT67" s="101">
        <f t="shared" si="1"/>
        <v>0</v>
      </c>
      <c r="AU67" s="102">
        <f>'02 - ZTI_02'!P94</f>
        <v>0</v>
      </c>
      <c r="AV67" s="101">
        <f>'02 - ZTI_02'!J35</f>
        <v>0</v>
      </c>
      <c r="AW67" s="101">
        <f>'02 - ZTI_02'!J36</f>
        <v>0</v>
      </c>
      <c r="AX67" s="101">
        <f>'02 - ZTI_02'!J37</f>
        <v>0</v>
      </c>
      <c r="AY67" s="101">
        <f>'02 - ZTI_02'!J38</f>
        <v>0</v>
      </c>
      <c r="AZ67" s="101">
        <f>'02 - ZTI_02'!F35</f>
        <v>0</v>
      </c>
      <c r="BA67" s="101">
        <f>'02 - ZTI_02'!F36</f>
        <v>0</v>
      </c>
      <c r="BB67" s="101">
        <f>'02 - ZTI_02'!F37</f>
        <v>0</v>
      </c>
      <c r="BC67" s="101">
        <f>'02 - ZTI_02'!F38</f>
        <v>0</v>
      </c>
      <c r="BD67" s="103">
        <f>'02 - ZTI_02'!F39</f>
        <v>0</v>
      </c>
      <c r="BT67" s="104" t="s">
        <v>77</v>
      </c>
      <c r="BV67" s="104" t="s">
        <v>70</v>
      </c>
      <c r="BW67" s="104" t="s">
        <v>106</v>
      </c>
      <c r="BX67" s="104" t="s">
        <v>104</v>
      </c>
      <c r="CL67" s="104" t="s">
        <v>19</v>
      </c>
    </row>
    <row r="68" spans="1:91" s="4" customFormat="1" ht="16.5" customHeight="1">
      <c r="A68" s="105" t="s">
        <v>82</v>
      </c>
      <c r="B68" s="53"/>
      <c r="C68" s="98"/>
      <c r="D68" s="98"/>
      <c r="E68" s="344" t="s">
        <v>90</v>
      </c>
      <c r="F68" s="344"/>
      <c r="G68" s="344"/>
      <c r="H68" s="344"/>
      <c r="I68" s="344"/>
      <c r="J68" s="98"/>
      <c r="K68" s="344" t="s">
        <v>91</v>
      </c>
      <c r="L68" s="344"/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4"/>
      <c r="Z68" s="344"/>
      <c r="AA68" s="344"/>
      <c r="AB68" s="344"/>
      <c r="AC68" s="344"/>
      <c r="AD68" s="344"/>
      <c r="AE68" s="344"/>
      <c r="AF68" s="344"/>
      <c r="AG68" s="369">
        <f>'03 - ÚT_01'!J32</f>
        <v>0</v>
      </c>
      <c r="AH68" s="370"/>
      <c r="AI68" s="370"/>
      <c r="AJ68" s="370"/>
      <c r="AK68" s="370"/>
      <c r="AL68" s="370"/>
      <c r="AM68" s="370"/>
      <c r="AN68" s="369">
        <f t="shared" si="0"/>
        <v>0</v>
      </c>
      <c r="AO68" s="370"/>
      <c r="AP68" s="370"/>
      <c r="AQ68" s="99" t="s">
        <v>80</v>
      </c>
      <c r="AR68" s="55"/>
      <c r="AS68" s="100">
        <v>0</v>
      </c>
      <c r="AT68" s="101">
        <f t="shared" si="1"/>
        <v>0</v>
      </c>
      <c r="AU68" s="102">
        <f>'03 - ÚT_01'!P95</f>
        <v>0</v>
      </c>
      <c r="AV68" s="101">
        <f>'03 - ÚT_01'!J35</f>
        <v>0</v>
      </c>
      <c r="AW68" s="101">
        <f>'03 - ÚT_01'!J36</f>
        <v>0</v>
      </c>
      <c r="AX68" s="101">
        <f>'03 - ÚT_01'!J37</f>
        <v>0</v>
      </c>
      <c r="AY68" s="101">
        <f>'03 - ÚT_01'!J38</f>
        <v>0</v>
      </c>
      <c r="AZ68" s="101">
        <f>'03 - ÚT_01'!F35</f>
        <v>0</v>
      </c>
      <c r="BA68" s="101">
        <f>'03 - ÚT_01'!F36</f>
        <v>0</v>
      </c>
      <c r="BB68" s="101">
        <f>'03 - ÚT_01'!F37</f>
        <v>0</v>
      </c>
      <c r="BC68" s="101">
        <f>'03 - ÚT_01'!F38</f>
        <v>0</v>
      </c>
      <c r="BD68" s="103">
        <f>'03 - ÚT_01'!F39</f>
        <v>0</v>
      </c>
      <c r="BT68" s="104" t="s">
        <v>77</v>
      </c>
      <c r="BV68" s="104" t="s">
        <v>70</v>
      </c>
      <c r="BW68" s="104" t="s">
        <v>107</v>
      </c>
      <c r="BX68" s="104" t="s">
        <v>104</v>
      </c>
      <c r="CL68" s="104" t="s">
        <v>19</v>
      </c>
    </row>
    <row r="69" spans="1:91" s="4" customFormat="1" ht="16.5" customHeight="1">
      <c r="A69" s="105" t="s">
        <v>82</v>
      </c>
      <c r="B69" s="53"/>
      <c r="C69" s="98"/>
      <c r="D69" s="98"/>
      <c r="E69" s="344" t="s">
        <v>93</v>
      </c>
      <c r="F69" s="344"/>
      <c r="G69" s="344"/>
      <c r="H69" s="344"/>
      <c r="I69" s="344"/>
      <c r="J69" s="98"/>
      <c r="K69" s="344" t="s">
        <v>108</v>
      </c>
      <c r="L69" s="344"/>
      <c r="M69" s="344"/>
      <c r="N69" s="344"/>
      <c r="O69" s="344"/>
      <c r="P69" s="344"/>
      <c r="Q69" s="344"/>
      <c r="R69" s="344"/>
      <c r="S69" s="344"/>
      <c r="T69" s="344"/>
      <c r="U69" s="344"/>
      <c r="V69" s="344"/>
      <c r="W69" s="344"/>
      <c r="X69" s="344"/>
      <c r="Y69" s="344"/>
      <c r="Z69" s="344"/>
      <c r="AA69" s="344"/>
      <c r="AB69" s="344"/>
      <c r="AC69" s="344"/>
      <c r="AD69" s="344"/>
      <c r="AE69" s="344"/>
      <c r="AF69" s="344"/>
      <c r="AG69" s="369">
        <f>'04 - Elektroinctalace'!J32</f>
        <v>0</v>
      </c>
      <c r="AH69" s="370"/>
      <c r="AI69" s="370"/>
      <c r="AJ69" s="370"/>
      <c r="AK69" s="370"/>
      <c r="AL69" s="370"/>
      <c r="AM69" s="370"/>
      <c r="AN69" s="369">
        <f t="shared" si="0"/>
        <v>0</v>
      </c>
      <c r="AO69" s="370"/>
      <c r="AP69" s="370"/>
      <c r="AQ69" s="99" t="s">
        <v>80</v>
      </c>
      <c r="AR69" s="55"/>
      <c r="AS69" s="100">
        <v>0</v>
      </c>
      <c r="AT69" s="101">
        <f t="shared" si="1"/>
        <v>0</v>
      </c>
      <c r="AU69" s="102">
        <f>'04 - Elektroinctalace'!P94</f>
        <v>0</v>
      </c>
      <c r="AV69" s="101">
        <f>'04 - Elektroinctalace'!J35</f>
        <v>0</v>
      </c>
      <c r="AW69" s="101">
        <f>'04 - Elektroinctalace'!J36</f>
        <v>0</v>
      </c>
      <c r="AX69" s="101">
        <f>'04 - Elektroinctalace'!J37</f>
        <v>0</v>
      </c>
      <c r="AY69" s="101">
        <f>'04 - Elektroinctalace'!J38</f>
        <v>0</v>
      </c>
      <c r="AZ69" s="101">
        <f>'04 - Elektroinctalace'!F35</f>
        <v>0</v>
      </c>
      <c r="BA69" s="101">
        <f>'04 - Elektroinctalace'!F36</f>
        <v>0</v>
      </c>
      <c r="BB69" s="101">
        <f>'04 - Elektroinctalace'!F37</f>
        <v>0</v>
      </c>
      <c r="BC69" s="101">
        <f>'04 - Elektroinctalace'!F38</f>
        <v>0</v>
      </c>
      <c r="BD69" s="103">
        <f>'04 - Elektroinctalace'!F39</f>
        <v>0</v>
      </c>
      <c r="BT69" s="104" t="s">
        <v>77</v>
      </c>
      <c r="BV69" s="104" t="s">
        <v>70</v>
      </c>
      <c r="BW69" s="104" t="s">
        <v>109</v>
      </c>
      <c r="BX69" s="104" t="s">
        <v>104</v>
      </c>
      <c r="CL69" s="104" t="s">
        <v>19</v>
      </c>
    </row>
    <row r="70" spans="1:91" s="7" customFormat="1" ht="16.5" customHeight="1">
      <c r="A70" s="105" t="s">
        <v>82</v>
      </c>
      <c r="B70" s="88"/>
      <c r="C70" s="89"/>
      <c r="D70" s="343" t="s">
        <v>110</v>
      </c>
      <c r="E70" s="343"/>
      <c r="F70" s="343"/>
      <c r="G70" s="343"/>
      <c r="H70" s="343"/>
      <c r="I70" s="90"/>
      <c r="J70" s="343" t="s">
        <v>111</v>
      </c>
      <c r="K70" s="343"/>
      <c r="L70" s="343"/>
      <c r="M70" s="343"/>
      <c r="N70" s="343"/>
      <c r="O70" s="343"/>
      <c r="P70" s="343"/>
      <c r="Q70" s="343"/>
      <c r="R70" s="343"/>
      <c r="S70" s="343"/>
      <c r="T70" s="343"/>
      <c r="U70" s="343"/>
      <c r="V70" s="343"/>
      <c r="W70" s="343"/>
      <c r="X70" s="343"/>
      <c r="Y70" s="343"/>
      <c r="Z70" s="343"/>
      <c r="AA70" s="343"/>
      <c r="AB70" s="343"/>
      <c r="AC70" s="343"/>
      <c r="AD70" s="343"/>
      <c r="AE70" s="343"/>
      <c r="AF70" s="343"/>
      <c r="AG70" s="378">
        <f>'VRN - Vedlejší rozpočtové...'!J30</f>
        <v>0</v>
      </c>
      <c r="AH70" s="373"/>
      <c r="AI70" s="373"/>
      <c r="AJ70" s="373"/>
      <c r="AK70" s="373"/>
      <c r="AL70" s="373"/>
      <c r="AM70" s="373"/>
      <c r="AN70" s="378">
        <f t="shared" si="0"/>
        <v>0</v>
      </c>
      <c r="AO70" s="373"/>
      <c r="AP70" s="373"/>
      <c r="AQ70" s="91" t="s">
        <v>74</v>
      </c>
      <c r="AR70" s="92"/>
      <c r="AS70" s="106">
        <v>0</v>
      </c>
      <c r="AT70" s="107">
        <f t="shared" si="1"/>
        <v>0</v>
      </c>
      <c r="AU70" s="108">
        <f>'VRN - Vedlejší rozpočtové...'!P87</f>
        <v>0</v>
      </c>
      <c r="AV70" s="107">
        <f>'VRN - Vedlejší rozpočtové...'!J33</f>
        <v>0</v>
      </c>
      <c r="AW70" s="107">
        <f>'VRN - Vedlejší rozpočtové...'!J34</f>
        <v>0</v>
      </c>
      <c r="AX70" s="107">
        <f>'VRN - Vedlejší rozpočtové...'!J35</f>
        <v>0</v>
      </c>
      <c r="AY70" s="107">
        <f>'VRN - Vedlejší rozpočtové...'!J36</f>
        <v>0</v>
      </c>
      <c r="AZ70" s="107">
        <f>'VRN - Vedlejší rozpočtové...'!F33</f>
        <v>0</v>
      </c>
      <c r="BA70" s="107">
        <f>'VRN - Vedlejší rozpočtové...'!F34</f>
        <v>0</v>
      </c>
      <c r="BB70" s="107">
        <f>'VRN - Vedlejší rozpočtové...'!F35</f>
        <v>0</v>
      </c>
      <c r="BC70" s="107">
        <f>'VRN - Vedlejší rozpočtové...'!F36</f>
        <v>0</v>
      </c>
      <c r="BD70" s="109">
        <f>'VRN - Vedlejší rozpočtové...'!F37</f>
        <v>0</v>
      </c>
      <c r="BT70" s="97" t="s">
        <v>75</v>
      </c>
      <c r="BV70" s="97" t="s">
        <v>70</v>
      </c>
      <c r="BW70" s="97" t="s">
        <v>112</v>
      </c>
      <c r="BX70" s="97" t="s">
        <v>5</v>
      </c>
      <c r="CL70" s="97" t="s">
        <v>19</v>
      </c>
      <c r="CM70" s="97" t="s">
        <v>77</v>
      </c>
    </row>
    <row r="71" spans="1:91" s="2" customFormat="1" ht="30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41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</row>
    <row r="72" spans="1:9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41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</row>
  </sheetData>
  <sheetProtection algorithmName="SHA-512" hashValue="+DypDvZQUAoJDrhX9M7cwFoqyGRQEeREr72dC5/I/59WWLsX/C7o6/bZZxU+dCUnMgUnQ0E8PR5tRsawj4CdIg==" saltValue="r2BoVSUdgYEIMqpYeEE2ap0Vukqu5dkTe+K7Wgn59IY5RBeYnu7GsF54GPueTh9DNLyuLhbk3fOpY+h0YBrZuA==" spinCount="100000" sheet="1" objects="1" scenarios="1" formatColumns="0" formatRows="0"/>
  <mergeCells count="102">
    <mergeCell ref="AN69:AP69"/>
    <mergeCell ref="AG69:AM69"/>
    <mergeCell ref="AN70:AP70"/>
    <mergeCell ref="AG70:AM70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4:AM64"/>
    <mergeCell ref="AG63:AM63"/>
    <mergeCell ref="AG62:AM62"/>
    <mergeCell ref="AG52:AM52"/>
    <mergeCell ref="AG57:AM57"/>
    <mergeCell ref="AG60:AM60"/>
    <mergeCell ref="AG55:AM55"/>
    <mergeCell ref="AG61:AM61"/>
    <mergeCell ref="AG59:AM59"/>
    <mergeCell ref="AG58:AM58"/>
    <mergeCell ref="AG56:AM56"/>
    <mergeCell ref="AM50:AP50"/>
    <mergeCell ref="AM47:AN47"/>
    <mergeCell ref="AM49:AP49"/>
    <mergeCell ref="AN56:AP56"/>
    <mergeCell ref="AN63:AP63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AN62:AP62"/>
    <mergeCell ref="AN64:AP64"/>
    <mergeCell ref="AN52:AP52"/>
    <mergeCell ref="AN58:AP58"/>
    <mergeCell ref="AN55:AP55"/>
    <mergeCell ref="AN61:AP61"/>
    <mergeCell ref="AN60:AP60"/>
    <mergeCell ref="AN59:AP59"/>
    <mergeCell ref="AN57:AP57"/>
    <mergeCell ref="C52:G52"/>
    <mergeCell ref="D55:H55"/>
    <mergeCell ref="E56:I56"/>
    <mergeCell ref="E61:I61"/>
    <mergeCell ref="F64:J64"/>
    <mergeCell ref="F63:J63"/>
    <mergeCell ref="F58:J58"/>
    <mergeCell ref="F62:J62"/>
    <mergeCell ref="F57:J57"/>
    <mergeCell ref="F60:J60"/>
    <mergeCell ref="F59:J59"/>
    <mergeCell ref="I52:AF52"/>
    <mergeCell ref="J55:AF55"/>
    <mergeCell ref="K56:AF56"/>
    <mergeCell ref="K61:AF61"/>
    <mergeCell ref="L60:AF60"/>
    <mergeCell ref="L62:AF62"/>
    <mergeCell ref="L63:AF63"/>
    <mergeCell ref="L64:AF64"/>
    <mergeCell ref="L59:AF59"/>
    <mergeCell ref="L57:AF57"/>
    <mergeCell ref="L58:AF58"/>
  </mergeCells>
  <hyperlinks>
    <hyperlink ref="A57" location="'01 - Stavební část'!C2" display="/"/>
    <hyperlink ref="A58" location="'02 - ZTI'!C2" display="/"/>
    <hyperlink ref="A59" location="'03 - ÚT'!C2" display="/"/>
    <hyperlink ref="A60" location="'04 - Elektroinstalace'!C2" display="/"/>
    <hyperlink ref="A62" location="'01 - Stavební část_01'!C2" display="/"/>
    <hyperlink ref="A63" location="'02 - ZTI_01'!C2" display="/"/>
    <hyperlink ref="A64" location="'03 - Elektroinstalace'!C2" display="/"/>
    <hyperlink ref="A66" location="'01 - Stavební část_02'!C2" display="/"/>
    <hyperlink ref="A67" location="'02 - ZTI_02'!C2" display="/"/>
    <hyperlink ref="A68" location="'03 - ÚT_01'!C2" display="/"/>
    <hyperlink ref="A69" location="'04 - Elektroinctalace'!C2" display="/"/>
    <hyperlink ref="A70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s="1" customFormat="1" ht="12" customHeight="1">
      <c r="B8" s="22"/>
      <c r="D8" s="114" t="s">
        <v>114</v>
      </c>
      <c r="L8" s="22"/>
    </row>
    <row r="9" spans="1:46" s="2" customFormat="1" ht="16.5" customHeight="1">
      <c r="A9" s="36"/>
      <c r="B9" s="41"/>
      <c r="C9" s="36"/>
      <c r="D9" s="36"/>
      <c r="E9" s="386" t="s">
        <v>1717</v>
      </c>
      <c r="F9" s="389"/>
      <c r="G9" s="389"/>
      <c r="H9" s="38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566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4" t="s">
        <v>19</v>
      </c>
      <c r="G13" s="36"/>
      <c r="H13" s="36"/>
      <c r="I13" s="114" t="s">
        <v>20</v>
      </c>
      <c r="J13" s="104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4" t="s">
        <v>22</v>
      </c>
      <c r="G14" s="36"/>
      <c r="H14" s="36"/>
      <c r="I14" s="114" t="s">
        <v>23</v>
      </c>
      <c r="J14" s="117">
        <f>'Rekapitulace zakázky'!AN8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4" t="str">
        <f>IF('Rekapitulace zakázky'!AN10="","",'Rekapitulace zakázky'!AN10)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4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4" t="str">
        <f>IF('Rekapitulace zakázky'!AN11="","",'Rekapitulace zakázky'!AN11)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zakázky'!E14</f>
        <v>Vyplň údaj</v>
      </c>
      <c r="F20" s="392"/>
      <c r="G20" s="392"/>
      <c r="H20" s="392"/>
      <c r="I20" s="114" t="s">
        <v>26</v>
      </c>
      <c r="J20" s="32" t="str">
        <f>'Rekapitulace zakázky'!AN14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4" t="str">
        <f>IF('Rekapitulace zakázky'!AN16="","",'Rekapitulace zakázky'!AN16)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4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4" t="str">
        <f>IF('Rekapitulace zakázky'!AN17="","",'Rekapitulace zakázky'!AN17)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4" t="str">
        <f>IF('Rekapitulace zakázky'!AN19="","",'Rekapitulace zakázky'!AN19)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4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4" t="str">
        <f>IF('Rekapitulace zakázky'!AN20="","",'Rekapitulace zakázky'!AN20)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393" t="s">
        <v>19</v>
      </c>
      <c r="F29" s="393"/>
      <c r="G29" s="393"/>
      <c r="H29" s="39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ROUND(J94,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15" t="s">
        <v>38</v>
      </c>
      <c r="E35" s="114" t="s">
        <v>39</v>
      </c>
      <c r="F35" s="125">
        <f>ROUND((SUM(BE94:BE184)),  2)</f>
        <v>0</v>
      </c>
      <c r="G35" s="36"/>
      <c r="H35" s="36"/>
      <c r="I35" s="126">
        <v>0.21</v>
      </c>
      <c r="J35" s="125">
        <f>ROUND(((SUM(BE94:BE184))*I35),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ROUND((SUM(BF94:BF184)),  2)</f>
        <v>0</v>
      </c>
      <c r="G36" s="36"/>
      <c r="H36" s="36"/>
      <c r="I36" s="126">
        <v>0.15</v>
      </c>
      <c r="J36" s="125">
        <f>ROUND(((SUM(BF94:BF184))*I36),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ROUND((SUM(BG94:BG184)),  2)</f>
        <v>0</v>
      </c>
      <c r="G37" s="36"/>
      <c r="H37" s="36"/>
      <c r="I37" s="126">
        <v>0.21</v>
      </c>
      <c r="J37" s="125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ROUND((SUM(BH94:BH184)),  2)</f>
        <v>0</v>
      </c>
      <c r="G38" s="36"/>
      <c r="H38" s="36"/>
      <c r="I38" s="126">
        <v>0.15</v>
      </c>
      <c r="J38" s="125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ROUND((SUM(BI94:BI184)),  2)</f>
        <v>0</v>
      </c>
      <c r="G39" s="36"/>
      <c r="H39" s="36"/>
      <c r="I39" s="126">
        <v>0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Prostějov ON - oprava (ZTI a ÚT ubytovny ve VB)</v>
      </c>
      <c r="F50" s="395"/>
      <c r="G50" s="395"/>
      <c r="H50" s="39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1717</v>
      </c>
      <c r="F52" s="397"/>
      <c r="G52" s="397"/>
      <c r="H52" s="397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02 - ZTI</v>
      </c>
      <c r="F54" s="397"/>
      <c r="G54" s="397"/>
      <c r="H54" s="397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567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126</v>
      </c>
      <c r="E65" s="150"/>
      <c r="F65" s="150"/>
      <c r="G65" s="150"/>
      <c r="H65" s="150"/>
      <c r="I65" s="150"/>
      <c r="J65" s="151">
        <f>J96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127</v>
      </c>
      <c r="E66" s="150"/>
      <c r="F66" s="150"/>
      <c r="G66" s="150"/>
      <c r="H66" s="150"/>
      <c r="I66" s="150"/>
      <c r="J66" s="151">
        <f>J99</f>
        <v>0</v>
      </c>
      <c r="K66" s="98"/>
      <c r="L66" s="152"/>
    </row>
    <row r="67" spans="1:31" s="9" customFormat="1" ht="24.95" customHeight="1">
      <c r="B67" s="142"/>
      <c r="C67" s="143"/>
      <c r="D67" s="144" t="s">
        <v>568</v>
      </c>
      <c r="E67" s="145"/>
      <c r="F67" s="145"/>
      <c r="G67" s="145"/>
      <c r="H67" s="145"/>
      <c r="I67" s="145"/>
      <c r="J67" s="146">
        <f>J107</f>
        <v>0</v>
      </c>
      <c r="K67" s="143"/>
      <c r="L67" s="147"/>
    </row>
    <row r="68" spans="1:31" s="10" customFormat="1" ht="19.899999999999999" customHeight="1">
      <c r="B68" s="148"/>
      <c r="C68" s="98"/>
      <c r="D68" s="149" t="s">
        <v>569</v>
      </c>
      <c r="E68" s="150"/>
      <c r="F68" s="150"/>
      <c r="G68" s="150"/>
      <c r="H68" s="150"/>
      <c r="I68" s="150"/>
      <c r="J68" s="151">
        <f>J108</f>
        <v>0</v>
      </c>
      <c r="K68" s="98"/>
      <c r="L68" s="152"/>
    </row>
    <row r="69" spans="1:31" s="10" customFormat="1" ht="19.899999999999999" customHeight="1">
      <c r="B69" s="148"/>
      <c r="C69" s="98"/>
      <c r="D69" s="149" t="s">
        <v>570</v>
      </c>
      <c r="E69" s="150"/>
      <c r="F69" s="150"/>
      <c r="G69" s="150"/>
      <c r="H69" s="150"/>
      <c r="I69" s="150"/>
      <c r="J69" s="151">
        <f>J123</f>
        <v>0</v>
      </c>
      <c r="K69" s="98"/>
      <c r="L69" s="152"/>
    </row>
    <row r="70" spans="1:31" s="10" customFormat="1" ht="19.899999999999999" customHeight="1">
      <c r="B70" s="148"/>
      <c r="C70" s="98"/>
      <c r="D70" s="149" t="s">
        <v>571</v>
      </c>
      <c r="E70" s="150"/>
      <c r="F70" s="150"/>
      <c r="G70" s="150"/>
      <c r="H70" s="150"/>
      <c r="I70" s="150"/>
      <c r="J70" s="151">
        <f>J146</f>
        <v>0</v>
      </c>
      <c r="K70" s="98"/>
      <c r="L70" s="152"/>
    </row>
    <row r="71" spans="1:31" s="10" customFormat="1" ht="19.899999999999999" customHeight="1">
      <c r="B71" s="148"/>
      <c r="C71" s="98"/>
      <c r="D71" s="149" t="s">
        <v>572</v>
      </c>
      <c r="E71" s="150"/>
      <c r="F71" s="150"/>
      <c r="G71" s="150"/>
      <c r="H71" s="150"/>
      <c r="I71" s="150"/>
      <c r="J71" s="151">
        <f>J177</f>
        <v>0</v>
      </c>
      <c r="K71" s="98"/>
      <c r="L71" s="152"/>
    </row>
    <row r="72" spans="1:31" s="10" customFormat="1" ht="19.899999999999999" customHeight="1">
      <c r="B72" s="148"/>
      <c r="C72" s="98"/>
      <c r="D72" s="149" t="s">
        <v>574</v>
      </c>
      <c r="E72" s="150"/>
      <c r="F72" s="150"/>
      <c r="G72" s="150"/>
      <c r="H72" s="150"/>
      <c r="I72" s="150"/>
      <c r="J72" s="151">
        <f>J181</f>
        <v>0</v>
      </c>
      <c r="K72" s="98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141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394" t="str">
        <f>E7</f>
        <v>Prostějov ON - oprava (ZTI a ÚT ubytovny ve VB)</v>
      </c>
      <c r="F82" s="395"/>
      <c r="G82" s="395"/>
      <c r="H82" s="395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114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394" t="s">
        <v>1717</v>
      </c>
      <c r="F84" s="397"/>
      <c r="G84" s="397"/>
      <c r="H84" s="397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46" t="str">
        <f>E11</f>
        <v>02 - ZTI</v>
      </c>
      <c r="F86" s="397"/>
      <c r="G86" s="397"/>
      <c r="H86" s="397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 xml:space="preserve"> </v>
      </c>
      <c r="G88" s="38"/>
      <c r="H88" s="38"/>
      <c r="I88" s="31" t="s">
        <v>23</v>
      </c>
      <c r="J88" s="61">
        <f>IF(J14="","",J14)</f>
        <v>0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24</v>
      </c>
      <c r="D90" s="38"/>
      <c r="E90" s="38"/>
      <c r="F90" s="29" t="str">
        <f>E17</f>
        <v xml:space="preserve"> </v>
      </c>
      <c r="G90" s="38"/>
      <c r="H90" s="38"/>
      <c r="I90" s="31" t="s">
        <v>29</v>
      </c>
      <c r="J90" s="34" t="str">
        <f>E23</f>
        <v xml:space="preserve"> 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27</v>
      </c>
      <c r="D91" s="38"/>
      <c r="E91" s="38"/>
      <c r="F91" s="29" t="str">
        <f>IF(E20="","",E20)</f>
        <v>Vyplň údaj</v>
      </c>
      <c r="G91" s="38"/>
      <c r="H91" s="38"/>
      <c r="I91" s="31" t="s">
        <v>31</v>
      </c>
      <c r="J91" s="34" t="str">
        <f>E26</f>
        <v xml:space="preserve"> 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142</v>
      </c>
      <c r="D93" s="156" t="s">
        <v>53</v>
      </c>
      <c r="E93" s="156" t="s">
        <v>49</v>
      </c>
      <c r="F93" s="156" t="s">
        <v>50</v>
      </c>
      <c r="G93" s="156" t="s">
        <v>143</v>
      </c>
      <c r="H93" s="156" t="s">
        <v>144</v>
      </c>
      <c r="I93" s="156" t="s">
        <v>145</v>
      </c>
      <c r="J93" s="156" t="s">
        <v>122</v>
      </c>
      <c r="K93" s="157" t="s">
        <v>146</v>
      </c>
      <c r="L93" s="158"/>
      <c r="M93" s="70" t="s">
        <v>19</v>
      </c>
      <c r="N93" s="71" t="s">
        <v>38</v>
      </c>
      <c r="O93" s="71" t="s">
        <v>147</v>
      </c>
      <c r="P93" s="71" t="s">
        <v>148</v>
      </c>
      <c r="Q93" s="71" t="s">
        <v>149</v>
      </c>
      <c r="R93" s="71" t="s">
        <v>150</v>
      </c>
      <c r="S93" s="71" t="s">
        <v>151</v>
      </c>
      <c r="T93" s="72" t="s">
        <v>152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153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P95+P107</f>
        <v>0</v>
      </c>
      <c r="Q94" s="74"/>
      <c r="R94" s="161">
        <f>R95+R107</f>
        <v>0.22305</v>
      </c>
      <c r="S94" s="74"/>
      <c r="T94" s="162">
        <f>T95+T107</f>
        <v>0.66181000000000001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67</v>
      </c>
      <c r="AU94" s="19" t="s">
        <v>123</v>
      </c>
      <c r="BK94" s="163">
        <f>BK95+BK107</f>
        <v>0</v>
      </c>
    </row>
    <row r="95" spans="1:63" s="12" customFormat="1" ht="25.9" customHeight="1">
      <c r="B95" s="164"/>
      <c r="C95" s="165"/>
      <c r="D95" s="166" t="s">
        <v>67</v>
      </c>
      <c r="E95" s="167" t="s">
        <v>154</v>
      </c>
      <c r="F95" s="167" t="s">
        <v>154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P96+P99</f>
        <v>0</v>
      </c>
      <c r="Q95" s="172"/>
      <c r="R95" s="173">
        <f>R96+R99</f>
        <v>0</v>
      </c>
      <c r="S95" s="172"/>
      <c r="T95" s="174">
        <f>T96+T99</f>
        <v>0.55200000000000005</v>
      </c>
      <c r="AR95" s="175" t="s">
        <v>75</v>
      </c>
      <c r="AT95" s="176" t="s">
        <v>67</v>
      </c>
      <c r="AU95" s="176" t="s">
        <v>68</v>
      </c>
      <c r="AY95" s="175" t="s">
        <v>156</v>
      </c>
      <c r="BK95" s="177">
        <f>BK96+BK99</f>
        <v>0</v>
      </c>
    </row>
    <row r="96" spans="1:63" s="12" customFormat="1" ht="22.9" customHeight="1">
      <c r="B96" s="164"/>
      <c r="C96" s="165"/>
      <c r="D96" s="166" t="s">
        <v>67</v>
      </c>
      <c r="E96" s="178" t="s">
        <v>210</v>
      </c>
      <c r="F96" s="178" t="s">
        <v>211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SUM(P97:P98)</f>
        <v>0</v>
      </c>
      <c r="Q96" s="172"/>
      <c r="R96" s="173">
        <f>SUM(R97:R98)</f>
        <v>0</v>
      </c>
      <c r="S96" s="172"/>
      <c r="T96" s="174">
        <f>SUM(T97:T98)</f>
        <v>0.55200000000000005</v>
      </c>
      <c r="AR96" s="175" t="s">
        <v>75</v>
      </c>
      <c r="AT96" s="176" t="s">
        <v>67</v>
      </c>
      <c r="AU96" s="176" t="s">
        <v>75</v>
      </c>
      <c r="AY96" s="175" t="s">
        <v>156</v>
      </c>
      <c r="BK96" s="177">
        <f>SUM(BK97:BK98)</f>
        <v>0</v>
      </c>
    </row>
    <row r="97" spans="1:65" s="2" customFormat="1" ht="49.15" customHeight="1">
      <c r="A97" s="36"/>
      <c r="B97" s="37"/>
      <c r="C97" s="180" t="s">
        <v>75</v>
      </c>
      <c r="D97" s="180" t="s">
        <v>159</v>
      </c>
      <c r="E97" s="181" t="s">
        <v>576</v>
      </c>
      <c r="F97" s="182" t="s">
        <v>577</v>
      </c>
      <c r="G97" s="183" t="s">
        <v>345</v>
      </c>
      <c r="H97" s="184">
        <v>4</v>
      </c>
      <c r="I97" s="185"/>
      <c r="J97" s="186">
        <f>ROUND(I97*H97,2)</f>
        <v>0</v>
      </c>
      <c r="K97" s="182" t="s">
        <v>163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8.0000000000000002E-3</v>
      </c>
      <c r="T97" s="190">
        <f>S97*H97</f>
        <v>3.2000000000000001E-2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164</v>
      </c>
      <c r="AT97" s="191" t="s">
        <v>159</v>
      </c>
      <c r="AU97" s="191" t="s">
        <v>77</v>
      </c>
      <c r="AY97" s="19" t="s">
        <v>156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75</v>
      </c>
      <c r="BK97" s="192">
        <f>ROUND(I97*H97,2)</f>
        <v>0</v>
      </c>
      <c r="BL97" s="19" t="s">
        <v>164</v>
      </c>
      <c r="BM97" s="191" t="s">
        <v>1907</v>
      </c>
    </row>
    <row r="98" spans="1:65" s="2" customFormat="1" ht="37.9" customHeight="1">
      <c r="A98" s="36"/>
      <c r="B98" s="37"/>
      <c r="C98" s="180" t="s">
        <v>77</v>
      </c>
      <c r="D98" s="180" t="s">
        <v>159</v>
      </c>
      <c r="E98" s="181" t="s">
        <v>582</v>
      </c>
      <c r="F98" s="182" t="s">
        <v>583</v>
      </c>
      <c r="G98" s="183" t="s">
        <v>296</v>
      </c>
      <c r="H98" s="184">
        <v>40</v>
      </c>
      <c r="I98" s="185"/>
      <c r="J98" s="186">
        <f>ROUND(I98*H98,2)</f>
        <v>0</v>
      </c>
      <c r="K98" s="182" t="s">
        <v>163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1.2999999999999999E-2</v>
      </c>
      <c r="T98" s="190">
        <f>S98*H98</f>
        <v>0.52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164</v>
      </c>
      <c r="AT98" s="191" t="s">
        <v>159</v>
      </c>
      <c r="AU98" s="191" t="s">
        <v>77</v>
      </c>
      <c r="AY98" s="19" t="s">
        <v>156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75</v>
      </c>
      <c r="BK98" s="192">
        <f>ROUND(I98*H98,2)</f>
        <v>0</v>
      </c>
      <c r="BL98" s="19" t="s">
        <v>164</v>
      </c>
      <c r="BM98" s="191" t="s">
        <v>1908</v>
      </c>
    </row>
    <row r="99" spans="1:65" s="12" customFormat="1" ht="22.9" customHeight="1">
      <c r="B99" s="164"/>
      <c r="C99" s="165"/>
      <c r="D99" s="166" t="s">
        <v>67</v>
      </c>
      <c r="E99" s="178" t="s">
        <v>247</v>
      </c>
      <c r="F99" s="178" t="s">
        <v>248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SUM(P100:P106)</f>
        <v>0</v>
      </c>
      <c r="Q99" s="172"/>
      <c r="R99" s="173">
        <f>SUM(R100:R106)</f>
        <v>0</v>
      </c>
      <c r="S99" s="172"/>
      <c r="T99" s="174">
        <f>SUM(T100:T106)</f>
        <v>0</v>
      </c>
      <c r="AR99" s="175" t="s">
        <v>75</v>
      </c>
      <c r="AT99" s="176" t="s">
        <v>67</v>
      </c>
      <c r="AU99" s="176" t="s">
        <v>75</v>
      </c>
      <c r="AY99" s="175" t="s">
        <v>156</v>
      </c>
      <c r="BK99" s="177">
        <f>SUM(BK100:BK106)</f>
        <v>0</v>
      </c>
    </row>
    <row r="100" spans="1:65" s="2" customFormat="1" ht="37.9" customHeight="1">
      <c r="A100" s="36"/>
      <c r="B100" s="37"/>
      <c r="C100" s="180" t="s">
        <v>85</v>
      </c>
      <c r="D100" s="180" t="s">
        <v>159</v>
      </c>
      <c r="E100" s="181" t="s">
        <v>249</v>
      </c>
      <c r="F100" s="182" t="s">
        <v>250</v>
      </c>
      <c r="G100" s="183" t="s">
        <v>251</v>
      </c>
      <c r="H100" s="184">
        <v>0.66200000000000003</v>
      </c>
      <c r="I100" s="185"/>
      <c r="J100" s="186">
        <f>ROUND(I100*H100,2)</f>
        <v>0</v>
      </c>
      <c r="K100" s="182" t="s">
        <v>163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164</v>
      </c>
      <c r="AT100" s="191" t="s">
        <v>159</v>
      </c>
      <c r="AU100" s="191" t="s">
        <v>77</v>
      </c>
      <c r="AY100" s="19" t="s">
        <v>156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75</v>
      </c>
      <c r="BK100" s="192">
        <f>ROUND(I100*H100,2)</f>
        <v>0</v>
      </c>
      <c r="BL100" s="19" t="s">
        <v>164</v>
      </c>
      <c r="BM100" s="191" t="s">
        <v>1909</v>
      </c>
    </row>
    <row r="101" spans="1:65" s="2" customFormat="1" ht="62.65" customHeight="1">
      <c r="A101" s="36"/>
      <c r="B101" s="37"/>
      <c r="C101" s="180" t="s">
        <v>164</v>
      </c>
      <c r="D101" s="180" t="s">
        <v>159</v>
      </c>
      <c r="E101" s="181" t="s">
        <v>254</v>
      </c>
      <c r="F101" s="182" t="s">
        <v>255</v>
      </c>
      <c r="G101" s="183" t="s">
        <v>251</v>
      </c>
      <c r="H101" s="184">
        <v>0.66200000000000003</v>
      </c>
      <c r="I101" s="185"/>
      <c r="J101" s="186">
        <f>ROUND(I101*H101,2)</f>
        <v>0</v>
      </c>
      <c r="K101" s="182" t="s">
        <v>163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164</v>
      </c>
      <c r="AT101" s="191" t="s">
        <v>159</v>
      </c>
      <c r="AU101" s="191" t="s">
        <v>77</v>
      </c>
      <c r="AY101" s="19" t="s">
        <v>156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75</v>
      </c>
      <c r="BK101" s="192">
        <f>ROUND(I101*H101,2)</f>
        <v>0</v>
      </c>
      <c r="BL101" s="19" t="s">
        <v>164</v>
      </c>
      <c r="BM101" s="191" t="s">
        <v>1910</v>
      </c>
    </row>
    <row r="102" spans="1:65" s="2" customFormat="1" ht="24.2" customHeight="1">
      <c r="A102" s="36"/>
      <c r="B102" s="37"/>
      <c r="C102" s="180" t="s">
        <v>180</v>
      </c>
      <c r="D102" s="180" t="s">
        <v>159</v>
      </c>
      <c r="E102" s="181" t="s">
        <v>261</v>
      </c>
      <c r="F102" s="182" t="s">
        <v>262</v>
      </c>
      <c r="G102" s="183" t="s">
        <v>251</v>
      </c>
      <c r="H102" s="184">
        <v>0.66200000000000003</v>
      </c>
      <c r="I102" s="185"/>
      <c r="J102" s="186">
        <f>ROUND(I102*H102,2)</f>
        <v>0</v>
      </c>
      <c r="K102" s="182" t="s">
        <v>163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164</v>
      </c>
      <c r="AT102" s="191" t="s">
        <v>159</v>
      </c>
      <c r="AU102" s="191" t="s">
        <v>77</v>
      </c>
      <c r="AY102" s="19" t="s">
        <v>156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75</v>
      </c>
      <c r="BK102" s="192">
        <f>ROUND(I102*H102,2)</f>
        <v>0</v>
      </c>
      <c r="BL102" s="19" t="s">
        <v>164</v>
      </c>
      <c r="BM102" s="191" t="s">
        <v>1911</v>
      </c>
    </row>
    <row r="103" spans="1:65" s="2" customFormat="1" ht="37.9" customHeight="1">
      <c r="A103" s="36"/>
      <c r="B103" s="37"/>
      <c r="C103" s="180" t="s">
        <v>157</v>
      </c>
      <c r="D103" s="180" t="s">
        <v>159</v>
      </c>
      <c r="E103" s="181" t="s">
        <v>265</v>
      </c>
      <c r="F103" s="182" t="s">
        <v>266</v>
      </c>
      <c r="G103" s="183" t="s">
        <v>251</v>
      </c>
      <c r="H103" s="184">
        <v>19.86</v>
      </c>
      <c r="I103" s="185"/>
      <c r="J103" s="186">
        <f>ROUND(I103*H103,2)</f>
        <v>0</v>
      </c>
      <c r="K103" s="182" t="s">
        <v>163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164</v>
      </c>
      <c r="AT103" s="191" t="s">
        <v>159</v>
      </c>
      <c r="AU103" s="191" t="s">
        <v>77</v>
      </c>
      <c r="AY103" s="19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75</v>
      </c>
      <c r="BK103" s="192">
        <f>ROUND(I103*H103,2)</f>
        <v>0</v>
      </c>
      <c r="BL103" s="19" t="s">
        <v>164</v>
      </c>
      <c r="BM103" s="191" t="s">
        <v>1912</v>
      </c>
    </row>
    <row r="104" spans="1:65" s="2" customFormat="1" ht="19.5">
      <c r="A104" s="36"/>
      <c r="B104" s="37"/>
      <c r="C104" s="38"/>
      <c r="D104" s="195" t="s">
        <v>257</v>
      </c>
      <c r="E104" s="38"/>
      <c r="F104" s="226" t="s">
        <v>589</v>
      </c>
      <c r="G104" s="38"/>
      <c r="H104" s="38"/>
      <c r="I104" s="227"/>
      <c r="J104" s="38"/>
      <c r="K104" s="38"/>
      <c r="L104" s="41"/>
      <c r="M104" s="228"/>
      <c r="N104" s="229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257</v>
      </c>
      <c r="AU104" s="19" t="s">
        <v>77</v>
      </c>
    </row>
    <row r="105" spans="1:65" s="13" customFormat="1" ht="11.25">
      <c r="B105" s="193"/>
      <c r="C105" s="194"/>
      <c r="D105" s="195" t="s">
        <v>166</v>
      </c>
      <c r="E105" s="194"/>
      <c r="F105" s="197" t="s">
        <v>1913</v>
      </c>
      <c r="G105" s="194"/>
      <c r="H105" s="198">
        <v>19.86</v>
      </c>
      <c r="I105" s="199"/>
      <c r="J105" s="194"/>
      <c r="K105" s="194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166</v>
      </c>
      <c r="AU105" s="204" t="s">
        <v>77</v>
      </c>
      <c r="AV105" s="13" t="s">
        <v>77</v>
      </c>
      <c r="AW105" s="13" t="s">
        <v>4</v>
      </c>
      <c r="AX105" s="13" t="s">
        <v>75</v>
      </c>
      <c r="AY105" s="204" t="s">
        <v>156</v>
      </c>
    </row>
    <row r="106" spans="1:65" s="2" customFormat="1" ht="37.9" customHeight="1">
      <c r="A106" s="36"/>
      <c r="B106" s="37"/>
      <c r="C106" s="180" t="s">
        <v>198</v>
      </c>
      <c r="D106" s="180" t="s">
        <v>159</v>
      </c>
      <c r="E106" s="181" t="s">
        <v>270</v>
      </c>
      <c r="F106" s="182" t="s">
        <v>271</v>
      </c>
      <c r="G106" s="183" t="s">
        <v>251</v>
      </c>
      <c r="H106" s="184">
        <v>0.66200000000000003</v>
      </c>
      <c r="I106" s="185"/>
      <c r="J106" s="186">
        <f>ROUND(I106*H106,2)</f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75</v>
      </c>
      <c r="BK106" s="192">
        <f>ROUND(I106*H106,2)</f>
        <v>0</v>
      </c>
      <c r="BL106" s="19" t="s">
        <v>164</v>
      </c>
      <c r="BM106" s="191" t="s">
        <v>1914</v>
      </c>
    </row>
    <row r="107" spans="1:65" s="12" customFormat="1" ht="25.9" customHeight="1">
      <c r="B107" s="164"/>
      <c r="C107" s="165"/>
      <c r="D107" s="166" t="s">
        <v>67</v>
      </c>
      <c r="E107" s="167" t="s">
        <v>284</v>
      </c>
      <c r="F107" s="167" t="s">
        <v>284</v>
      </c>
      <c r="G107" s="165"/>
      <c r="H107" s="165"/>
      <c r="I107" s="168"/>
      <c r="J107" s="169">
        <f>BK107</f>
        <v>0</v>
      </c>
      <c r="K107" s="165"/>
      <c r="L107" s="170"/>
      <c r="M107" s="171"/>
      <c r="N107" s="172"/>
      <c r="O107" s="172"/>
      <c r="P107" s="173">
        <f>P108+P123+P146+P177+P181</f>
        <v>0</v>
      </c>
      <c r="Q107" s="172"/>
      <c r="R107" s="173">
        <f>R108+R123+R146+R177+R181</f>
        <v>0.22305</v>
      </c>
      <c r="S107" s="172"/>
      <c r="T107" s="174">
        <f>T108+T123+T146+T177+T181</f>
        <v>0.10980999999999999</v>
      </c>
      <c r="AR107" s="175" t="s">
        <v>77</v>
      </c>
      <c r="AT107" s="176" t="s">
        <v>67</v>
      </c>
      <c r="AU107" s="176" t="s">
        <v>68</v>
      </c>
      <c r="AY107" s="175" t="s">
        <v>156</v>
      </c>
      <c r="BK107" s="177">
        <f>BK108+BK123+BK146+BK177+BK181</f>
        <v>0</v>
      </c>
    </row>
    <row r="108" spans="1:65" s="12" customFormat="1" ht="22.9" customHeight="1">
      <c r="B108" s="164"/>
      <c r="C108" s="165"/>
      <c r="D108" s="166" t="s">
        <v>67</v>
      </c>
      <c r="E108" s="178" t="s">
        <v>592</v>
      </c>
      <c r="F108" s="178" t="s">
        <v>593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SUM(P109:P122)</f>
        <v>0</v>
      </c>
      <c r="Q108" s="172"/>
      <c r="R108" s="173">
        <f>SUM(R109:R122)</f>
        <v>1.924E-2</v>
      </c>
      <c r="S108" s="172"/>
      <c r="T108" s="174">
        <f>SUM(T109:T122)</f>
        <v>0</v>
      </c>
      <c r="AR108" s="175" t="s">
        <v>77</v>
      </c>
      <c r="AT108" s="176" t="s">
        <v>67</v>
      </c>
      <c r="AU108" s="176" t="s">
        <v>75</v>
      </c>
      <c r="AY108" s="175" t="s">
        <v>156</v>
      </c>
      <c r="BK108" s="177">
        <f>SUM(BK109:BK122)</f>
        <v>0</v>
      </c>
    </row>
    <row r="109" spans="1:65" s="2" customFormat="1" ht="24.2" customHeight="1">
      <c r="A109" s="36"/>
      <c r="B109" s="37"/>
      <c r="C109" s="180" t="s">
        <v>204</v>
      </c>
      <c r="D109" s="180" t="s">
        <v>159</v>
      </c>
      <c r="E109" s="181" t="s">
        <v>1915</v>
      </c>
      <c r="F109" s="182" t="s">
        <v>1916</v>
      </c>
      <c r="G109" s="183" t="s">
        <v>345</v>
      </c>
      <c r="H109" s="184">
        <v>1</v>
      </c>
      <c r="I109" s="185"/>
      <c r="J109" s="186">
        <f t="shared" ref="J109:J122" si="0">ROUND(I109*H109,2)</f>
        <v>0</v>
      </c>
      <c r="K109" s="182" t="s">
        <v>163</v>
      </c>
      <c r="L109" s="41"/>
      <c r="M109" s="187" t="s">
        <v>19</v>
      </c>
      <c r="N109" s="188" t="s">
        <v>39</v>
      </c>
      <c r="O109" s="66"/>
      <c r="P109" s="189">
        <f t="shared" ref="P109:P122" si="1">O109*H109</f>
        <v>0</v>
      </c>
      <c r="Q109" s="189">
        <v>1.7899999999999999E-3</v>
      </c>
      <c r="R109" s="189">
        <f t="shared" ref="R109:R122" si="2">Q109*H109</f>
        <v>1.7899999999999999E-3</v>
      </c>
      <c r="S109" s="189">
        <v>0</v>
      </c>
      <c r="T109" s="190">
        <f t="shared" ref="T109:T122" si="3"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253</v>
      </c>
      <c r="AT109" s="191" t="s">
        <v>159</v>
      </c>
      <c r="AU109" s="191" t="s">
        <v>77</v>
      </c>
      <c r="AY109" s="19" t="s">
        <v>156</v>
      </c>
      <c r="BE109" s="192">
        <f t="shared" ref="BE109:BE122" si="4">IF(N109="základní",J109,0)</f>
        <v>0</v>
      </c>
      <c r="BF109" s="192">
        <f t="shared" ref="BF109:BF122" si="5">IF(N109="snížená",J109,0)</f>
        <v>0</v>
      </c>
      <c r="BG109" s="192">
        <f t="shared" ref="BG109:BG122" si="6">IF(N109="zákl. přenesená",J109,0)</f>
        <v>0</v>
      </c>
      <c r="BH109" s="192">
        <f t="shared" ref="BH109:BH122" si="7">IF(N109="sníž. přenesená",J109,0)</f>
        <v>0</v>
      </c>
      <c r="BI109" s="192">
        <f t="shared" ref="BI109:BI122" si="8">IF(N109="nulová",J109,0)</f>
        <v>0</v>
      </c>
      <c r="BJ109" s="19" t="s">
        <v>75</v>
      </c>
      <c r="BK109" s="192">
        <f t="shared" ref="BK109:BK122" si="9">ROUND(I109*H109,2)</f>
        <v>0</v>
      </c>
      <c r="BL109" s="19" t="s">
        <v>253</v>
      </c>
      <c r="BM109" s="191" t="s">
        <v>1917</v>
      </c>
    </row>
    <row r="110" spans="1:65" s="2" customFormat="1" ht="24.2" customHeight="1">
      <c r="A110" s="36"/>
      <c r="B110" s="37"/>
      <c r="C110" s="180" t="s">
        <v>210</v>
      </c>
      <c r="D110" s="180" t="s">
        <v>159</v>
      </c>
      <c r="E110" s="181" t="s">
        <v>597</v>
      </c>
      <c r="F110" s="182" t="s">
        <v>598</v>
      </c>
      <c r="G110" s="183" t="s">
        <v>345</v>
      </c>
      <c r="H110" s="184">
        <v>2</v>
      </c>
      <c r="I110" s="185"/>
      <c r="J110" s="186">
        <f t="shared" si="0"/>
        <v>0</v>
      </c>
      <c r="K110" s="182" t="s">
        <v>163</v>
      </c>
      <c r="L110" s="41"/>
      <c r="M110" s="187" t="s">
        <v>19</v>
      </c>
      <c r="N110" s="188" t="s">
        <v>39</v>
      </c>
      <c r="O110" s="66"/>
      <c r="P110" s="189">
        <f t="shared" si="1"/>
        <v>0</v>
      </c>
      <c r="Q110" s="189">
        <v>1E-3</v>
      </c>
      <c r="R110" s="189">
        <f t="shared" si="2"/>
        <v>2E-3</v>
      </c>
      <c r="S110" s="189">
        <v>0</v>
      </c>
      <c r="T110" s="190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253</v>
      </c>
      <c r="AT110" s="191" t="s">
        <v>159</v>
      </c>
      <c r="AU110" s="191" t="s">
        <v>77</v>
      </c>
      <c r="AY110" s="19" t="s">
        <v>156</v>
      </c>
      <c r="BE110" s="192">
        <f t="shared" si="4"/>
        <v>0</v>
      </c>
      <c r="BF110" s="192">
        <f t="shared" si="5"/>
        <v>0</v>
      </c>
      <c r="BG110" s="192">
        <f t="shared" si="6"/>
        <v>0</v>
      </c>
      <c r="BH110" s="192">
        <f t="shared" si="7"/>
        <v>0</v>
      </c>
      <c r="BI110" s="192">
        <f t="shared" si="8"/>
        <v>0</v>
      </c>
      <c r="BJ110" s="19" t="s">
        <v>75</v>
      </c>
      <c r="BK110" s="192">
        <f t="shared" si="9"/>
        <v>0</v>
      </c>
      <c r="BL110" s="19" t="s">
        <v>253</v>
      </c>
      <c r="BM110" s="191" t="s">
        <v>1918</v>
      </c>
    </row>
    <row r="111" spans="1:65" s="2" customFormat="1" ht="24.2" customHeight="1">
      <c r="A111" s="36"/>
      <c r="B111" s="37"/>
      <c r="C111" s="180" t="s">
        <v>216</v>
      </c>
      <c r="D111" s="180" t="s">
        <v>159</v>
      </c>
      <c r="E111" s="181" t="s">
        <v>600</v>
      </c>
      <c r="F111" s="182" t="s">
        <v>601</v>
      </c>
      <c r="G111" s="183" t="s">
        <v>296</v>
      </c>
      <c r="H111" s="184">
        <v>1</v>
      </c>
      <c r="I111" s="185"/>
      <c r="J111" s="186">
        <f t="shared" si="0"/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 t="shared" si="1"/>
        <v>0</v>
      </c>
      <c r="Q111" s="189">
        <v>2.0100000000000001E-3</v>
      </c>
      <c r="R111" s="189">
        <f t="shared" si="2"/>
        <v>2.0100000000000001E-3</v>
      </c>
      <c r="S111" s="189">
        <v>0</v>
      </c>
      <c r="T111" s="190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253</v>
      </c>
      <c r="AT111" s="191" t="s">
        <v>159</v>
      </c>
      <c r="AU111" s="191" t="s">
        <v>77</v>
      </c>
      <c r="AY111" s="19" t="s">
        <v>156</v>
      </c>
      <c r="BE111" s="192">
        <f t="shared" si="4"/>
        <v>0</v>
      </c>
      <c r="BF111" s="192">
        <f t="shared" si="5"/>
        <v>0</v>
      </c>
      <c r="BG111" s="192">
        <f t="shared" si="6"/>
        <v>0</v>
      </c>
      <c r="BH111" s="192">
        <f t="shared" si="7"/>
        <v>0</v>
      </c>
      <c r="BI111" s="192">
        <f t="shared" si="8"/>
        <v>0</v>
      </c>
      <c r="BJ111" s="19" t="s">
        <v>75</v>
      </c>
      <c r="BK111" s="192">
        <f t="shared" si="9"/>
        <v>0</v>
      </c>
      <c r="BL111" s="19" t="s">
        <v>253</v>
      </c>
      <c r="BM111" s="191" t="s">
        <v>1919</v>
      </c>
    </row>
    <row r="112" spans="1:65" s="2" customFormat="1" ht="14.45" customHeight="1">
      <c r="A112" s="36"/>
      <c r="B112" s="37"/>
      <c r="C112" s="180" t="s">
        <v>222</v>
      </c>
      <c r="D112" s="180" t="s">
        <v>159</v>
      </c>
      <c r="E112" s="181" t="s">
        <v>603</v>
      </c>
      <c r="F112" s="182" t="s">
        <v>604</v>
      </c>
      <c r="G112" s="183" t="s">
        <v>296</v>
      </c>
      <c r="H112" s="184">
        <v>16</v>
      </c>
      <c r="I112" s="185"/>
      <c r="J112" s="186">
        <f t="shared" si="0"/>
        <v>0</v>
      </c>
      <c r="K112" s="182" t="s">
        <v>163</v>
      </c>
      <c r="L112" s="41"/>
      <c r="M112" s="187" t="s">
        <v>19</v>
      </c>
      <c r="N112" s="188" t="s">
        <v>39</v>
      </c>
      <c r="O112" s="66"/>
      <c r="P112" s="189">
        <f t="shared" si="1"/>
        <v>0</v>
      </c>
      <c r="Q112" s="189">
        <v>4.8000000000000001E-4</v>
      </c>
      <c r="R112" s="189">
        <f t="shared" si="2"/>
        <v>7.6800000000000002E-3</v>
      </c>
      <c r="S112" s="189">
        <v>0</v>
      </c>
      <c r="T112" s="190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253</v>
      </c>
      <c r="AT112" s="191" t="s">
        <v>159</v>
      </c>
      <c r="AU112" s="191" t="s">
        <v>77</v>
      </c>
      <c r="AY112" s="19" t="s">
        <v>156</v>
      </c>
      <c r="BE112" s="192">
        <f t="shared" si="4"/>
        <v>0</v>
      </c>
      <c r="BF112" s="192">
        <f t="shared" si="5"/>
        <v>0</v>
      </c>
      <c r="BG112" s="192">
        <f t="shared" si="6"/>
        <v>0</v>
      </c>
      <c r="BH112" s="192">
        <f t="shared" si="7"/>
        <v>0</v>
      </c>
      <c r="BI112" s="192">
        <f t="shared" si="8"/>
        <v>0</v>
      </c>
      <c r="BJ112" s="19" t="s">
        <v>75</v>
      </c>
      <c r="BK112" s="192">
        <f t="shared" si="9"/>
        <v>0</v>
      </c>
      <c r="BL112" s="19" t="s">
        <v>253</v>
      </c>
      <c r="BM112" s="191" t="s">
        <v>1920</v>
      </c>
    </row>
    <row r="113" spans="1:65" s="2" customFormat="1" ht="14.45" customHeight="1">
      <c r="A113" s="36"/>
      <c r="B113" s="37"/>
      <c r="C113" s="180" t="s">
        <v>229</v>
      </c>
      <c r="D113" s="180" t="s">
        <v>159</v>
      </c>
      <c r="E113" s="181" t="s">
        <v>1921</v>
      </c>
      <c r="F113" s="182" t="s">
        <v>1922</v>
      </c>
      <c r="G113" s="183" t="s">
        <v>296</v>
      </c>
      <c r="H113" s="184">
        <v>6</v>
      </c>
      <c r="I113" s="185"/>
      <c r="J113" s="186">
        <f t="shared" si="0"/>
        <v>0</v>
      </c>
      <c r="K113" s="182" t="s">
        <v>163</v>
      </c>
      <c r="L113" s="41"/>
      <c r="M113" s="187" t="s">
        <v>19</v>
      </c>
      <c r="N113" s="188" t="s">
        <v>39</v>
      </c>
      <c r="O113" s="66"/>
      <c r="P113" s="189">
        <f t="shared" si="1"/>
        <v>0</v>
      </c>
      <c r="Q113" s="189">
        <v>7.1000000000000002E-4</v>
      </c>
      <c r="R113" s="189">
        <f t="shared" si="2"/>
        <v>4.2599999999999999E-3</v>
      </c>
      <c r="S113" s="189">
        <v>0</v>
      </c>
      <c r="T113" s="190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253</v>
      </c>
      <c r="AT113" s="191" t="s">
        <v>159</v>
      </c>
      <c r="AU113" s="191" t="s">
        <v>77</v>
      </c>
      <c r="AY113" s="19" t="s">
        <v>156</v>
      </c>
      <c r="BE113" s="192">
        <f t="shared" si="4"/>
        <v>0</v>
      </c>
      <c r="BF113" s="192">
        <f t="shared" si="5"/>
        <v>0</v>
      </c>
      <c r="BG113" s="192">
        <f t="shared" si="6"/>
        <v>0</v>
      </c>
      <c r="BH113" s="192">
        <f t="shared" si="7"/>
        <v>0</v>
      </c>
      <c r="BI113" s="192">
        <f t="shared" si="8"/>
        <v>0</v>
      </c>
      <c r="BJ113" s="19" t="s">
        <v>75</v>
      </c>
      <c r="BK113" s="192">
        <f t="shared" si="9"/>
        <v>0</v>
      </c>
      <c r="BL113" s="19" t="s">
        <v>253</v>
      </c>
      <c r="BM113" s="191" t="s">
        <v>1923</v>
      </c>
    </row>
    <row r="114" spans="1:65" s="2" customFormat="1" ht="24.2" customHeight="1">
      <c r="A114" s="36"/>
      <c r="B114" s="37"/>
      <c r="C114" s="180" t="s">
        <v>236</v>
      </c>
      <c r="D114" s="180" t="s">
        <v>159</v>
      </c>
      <c r="E114" s="181" t="s">
        <v>606</v>
      </c>
      <c r="F114" s="182" t="s">
        <v>607</v>
      </c>
      <c r="G114" s="183" t="s">
        <v>345</v>
      </c>
      <c r="H114" s="184">
        <v>4</v>
      </c>
      <c r="I114" s="185"/>
      <c r="J114" s="186">
        <f t="shared" si="0"/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 t="shared" si="1"/>
        <v>0</v>
      </c>
      <c r="Q114" s="189">
        <v>0</v>
      </c>
      <c r="R114" s="189">
        <f t="shared" si="2"/>
        <v>0</v>
      </c>
      <c r="S114" s="189">
        <v>0</v>
      </c>
      <c r="T114" s="190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253</v>
      </c>
      <c r="AT114" s="191" t="s">
        <v>159</v>
      </c>
      <c r="AU114" s="191" t="s">
        <v>77</v>
      </c>
      <c r="AY114" s="19" t="s">
        <v>156</v>
      </c>
      <c r="BE114" s="192">
        <f t="shared" si="4"/>
        <v>0</v>
      </c>
      <c r="BF114" s="192">
        <f t="shared" si="5"/>
        <v>0</v>
      </c>
      <c r="BG114" s="192">
        <f t="shared" si="6"/>
        <v>0</v>
      </c>
      <c r="BH114" s="192">
        <f t="shared" si="7"/>
        <v>0</v>
      </c>
      <c r="BI114" s="192">
        <f t="shared" si="8"/>
        <v>0</v>
      </c>
      <c r="BJ114" s="19" t="s">
        <v>75</v>
      </c>
      <c r="BK114" s="192">
        <f t="shared" si="9"/>
        <v>0</v>
      </c>
      <c r="BL114" s="19" t="s">
        <v>253</v>
      </c>
      <c r="BM114" s="191" t="s">
        <v>1924</v>
      </c>
    </row>
    <row r="115" spans="1:65" s="2" customFormat="1" ht="24.2" customHeight="1">
      <c r="A115" s="36"/>
      <c r="B115" s="37"/>
      <c r="C115" s="180" t="s">
        <v>243</v>
      </c>
      <c r="D115" s="180" t="s">
        <v>159</v>
      </c>
      <c r="E115" s="181" t="s">
        <v>609</v>
      </c>
      <c r="F115" s="182" t="s">
        <v>610</v>
      </c>
      <c r="G115" s="183" t="s">
        <v>345</v>
      </c>
      <c r="H115" s="184">
        <v>2</v>
      </c>
      <c r="I115" s="185"/>
      <c r="J115" s="186">
        <f t="shared" si="0"/>
        <v>0</v>
      </c>
      <c r="K115" s="182" t="s">
        <v>163</v>
      </c>
      <c r="L115" s="41"/>
      <c r="M115" s="187" t="s">
        <v>19</v>
      </c>
      <c r="N115" s="188" t="s">
        <v>39</v>
      </c>
      <c r="O115" s="66"/>
      <c r="P115" s="189">
        <f t="shared" si="1"/>
        <v>0</v>
      </c>
      <c r="Q115" s="189">
        <v>0</v>
      </c>
      <c r="R115" s="189">
        <f t="shared" si="2"/>
        <v>0</v>
      </c>
      <c r="S115" s="189">
        <v>0</v>
      </c>
      <c r="T115" s="190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253</v>
      </c>
      <c r="AT115" s="191" t="s">
        <v>159</v>
      </c>
      <c r="AU115" s="191" t="s">
        <v>77</v>
      </c>
      <c r="AY115" s="19" t="s">
        <v>156</v>
      </c>
      <c r="BE115" s="192">
        <f t="shared" si="4"/>
        <v>0</v>
      </c>
      <c r="BF115" s="192">
        <f t="shared" si="5"/>
        <v>0</v>
      </c>
      <c r="BG115" s="192">
        <f t="shared" si="6"/>
        <v>0</v>
      </c>
      <c r="BH115" s="192">
        <f t="shared" si="7"/>
        <v>0</v>
      </c>
      <c r="BI115" s="192">
        <f t="shared" si="8"/>
        <v>0</v>
      </c>
      <c r="BJ115" s="19" t="s">
        <v>75</v>
      </c>
      <c r="BK115" s="192">
        <f t="shared" si="9"/>
        <v>0</v>
      </c>
      <c r="BL115" s="19" t="s">
        <v>253</v>
      </c>
      <c r="BM115" s="191" t="s">
        <v>1925</v>
      </c>
    </row>
    <row r="116" spans="1:65" s="2" customFormat="1" ht="24.2" customHeight="1">
      <c r="A116" s="36"/>
      <c r="B116" s="37"/>
      <c r="C116" s="180" t="s">
        <v>8</v>
      </c>
      <c r="D116" s="180" t="s">
        <v>159</v>
      </c>
      <c r="E116" s="181" t="s">
        <v>612</v>
      </c>
      <c r="F116" s="182" t="s">
        <v>613</v>
      </c>
      <c r="G116" s="183" t="s">
        <v>345</v>
      </c>
      <c r="H116" s="184">
        <v>1</v>
      </c>
      <c r="I116" s="185"/>
      <c r="J116" s="186">
        <f t="shared" si="0"/>
        <v>0</v>
      </c>
      <c r="K116" s="182" t="s">
        <v>163</v>
      </c>
      <c r="L116" s="41"/>
      <c r="M116" s="187" t="s">
        <v>19</v>
      </c>
      <c r="N116" s="188" t="s">
        <v>39</v>
      </c>
      <c r="O116" s="66"/>
      <c r="P116" s="189">
        <f t="shared" si="1"/>
        <v>0</v>
      </c>
      <c r="Q116" s="189">
        <v>0</v>
      </c>
      <c r="R116" s="189">
        <f t="shared" si="2"/>
        <v>0</v>
      </c>
      <c r="S116" s="189">
        <v>0</v>
      </c>
      <c r="T116" s="190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253</v>
      </c>
      <c r="AT116" s="191" t="s">
        <v>159</v>
      </c>
      <c r="AU116" s="191" t="s">
        <v>77</v>
      </c>
      <c r="AY116" s="19" t="s">
        <v>156</v>
      </c>
      <c r="BE116" s="192">
        <f t="shared" si="4"/>
        <v>0</v>
      </c>
      <c r="BF116" s="192">
        <f t="shared" si="5"/>
        <v>0</v>
      </c>
      <c r="BG116" s="192">
        <f t="shared" si="6"/>
        <v>0</v>
      </c>
      <c r="BH116" s="192">
        <f t="shared" si="7"/>
        <v>0</v>
      </c>
      <c r="BI116" s="192">
        <f t="shared" si="8"/>
        <v>0</v>
      </c>
      <c r="BJ116" s="19" t="s">
        <v>75</v>
      </c>
      <c r="BK116" s="192">
        <f t="shared" si="9"/>
        <v>0</v>
      </c>
      <c r="BL116" s="19" t="s">
        <v>253</v>
      </c>
      <c r="BM116" s="191" t="s">
        <v>1926</v>
      </c>
    </row>
    <row r="117" spans="1:65" s="2" customFormat="1" ht="24.2" customHeight="1">
      <c r="A117" s="36"/>
      <c r="B117" s="37"/>
      <c r="C117" s="180" t="s">
        <v>253</v>
      </c>
      <c r="D117" s="180" t="s">
        <v>159</v>
      </c>
      <c r="E117" s="181" t="s">
        <v>627</v>
      </c>
      <c r="F117" s="182" t="s">
        <v>628</v>
      </c>
      <c r="G117" s="183" t="s">
        <v>296</v>
      </c>
      <c r="H117" s="184">
        <v>23</v>
      </c>
      <c r="I117" s="185"/>
      <c r="J117" s="186">
        <f t="shared" si="0"/>
        <v>0</v>
      </c>
      <c r="K117" s="182" t="s">
        <v>163</v>
      </c>
      <c r="L117" s="41"/>
      <c r="M117" s="187" t="s">
        <v>19</v>
      </c>
      <c r="N117" s="188" t="s">
        <v>39</v>
      </c>
      <c r="O117" s="66"/>
      <c r="P117" s="189">
        <f t="shared" si="1"/>
        <v>0</v>
      </c>
      <c r="Q117" s="189">
        <v>0</v>
      </c>
      <c r="R117" s="189">
        <f t="shared" si="2"/>
        <v>0</v>
      </c>
      <c r="S117" s="189">
        <v>0</v>
      </c>
      <c r="T117" s="190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253</v>
      </c>
      <c r="AT117" s="191" t="s">
        <v>159</v>
      </c>
      <c r="AU117" s="191" t="s">
        <v>77</v>
      </c>
      <c r="AY117" s="19" t="s">
        <v>156</v>
      </c>
      <c r="BE117" s="192">
        <f t="shared" si="4"/>
        <v>0</v>
      </c>
      <c r="BF117" s="192">
        <f t="shared" si="5"/>
        <v>0</v>
      </c>
      <c r="BG117" s="192">
        <f t="shared" si="6"/>
        <v>0</v>
      </c>
      <c r="BH117" s="192">
        <f t="shared" si="7"/>
        <v>0</v>
      </c>
      <c r="BI117" s="192">
        <f t="shared" si="8"/>
        <v>0</v>
      </c>
      <c r="BJ117" s="19" t="s">
        <v>75</v>
      </c>
      <c r="BK117" s="192">
        <f t="shared" si="9"/>
        <v>0</v>
      </c>
      <c r="BL117" s="19" t="s">
        <v>253</v>
      </c>
      <c r="BM117" s="191" t="s">
        <v>1927</v>
      </c>
    </row>
    <row r="118" spans="1:65" s="2" customFormat="1" ht="24.2" customHeight="1">
      <c r="A118" s="36"/>
      <c r="B118" s="37"/>
      <c r="C118" s="180" t="s">
        <v>260</v>
      </c>
      <c r="D118" s="180" t="s">
        <v>159</v>
      </c>
      <c r="E118" s="181" t="s">
        <v>1928</v>
      </c>
      <c r="F118" s="182" t="s">
        <v>1929</v>
      </c>
      <c r="G118" s="183" t="s">
        <v>345</v>
      </c>
      <c r="H118" s="184">
        <v>3</v>
      </c>
      <c r="I118" s="185"/>
      <c r="J118" s="186">
        <f t="shared" si="0"/>
        <v>0</v>
      </c>
      <c r="K118" s="182" t="s">
        <v>163</v>
      </c>
      <c r="L118" s="41"/>
      <c r="M118" s="187" t="s">
        <v>19</v>
      </c>
      <c r="N118" s="188" t="s">
        <v>39</v>
      </c>
      <c r="O118" s="66"/>
      <c r="P118" s="189">
        <f t="shared" si="1"/>
        <v>0</v>
      </c>
      <c r="Q118" s="189">
        <v>1.8000000000000001E-4</v>
      </c>
      <c r="R118" s="189">
        <f t="shared" si="2"/>
        <v>5.4000000000000001E-4</v>
      </c>
      <c r="S118" s="189">
        <v>0</v>
      </c>
      <c r="T118" s="190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253</v>
      </c>
      <c r="AT118" s="191" t="s">
        <v>159</v>
      </c>
      <c r="AU118" s="191" t="s">
        <v>77</v>
      </c>
      <c r="AY118" s="19" t="s">
        <v>156</v>
      </c>
      <c r="BE118" s="192">
        <f t="shared" si="4"/>
        <v>0</v>
      </c>
      <c r="BF118" s="192">
        <f t="shared" si="5"/>
        <v>0</v>
      </c>
      <c r="BG118" s="192">
        <f t="shared" si="6"/>
        <v>0</v>
      </c>
      <c r="BH118" s="192">
        <f t="shared" si="7"/>
        <v>0</v>
      </c>
      <c r="BI118" s="192">
        <f t="shared" si="8"/>
        <v>0</v>
      </c>
      <c r="BJ118" s="19" t="s">
        <v>75</v>
      </c>
      <c r="BK118" s="192">
        <f t="shared" si="9"/>
        <v>0</v>
      </c>
      <c r="BL118" s="19" t="s">
        <v>253</v>
      </c>
      <c r="BM118" s="191" t="s">
        <v>1930</v>
      </c>
    </row>
    <row r="119" spans="1:65" s="2" customFormat="1" ht="24.2" customHeight="1">
      <c r="A119" s="36"/>
      <c r="B119" s="37"/>
      <c r="C119" s="230" t="s">
        <v>264</v>
      </c>
      <c r="D119" s="230" t="s">
        <v>300</v>
      </c>
      <c r="E119" s="231" t="s">
        <v>1931</v>
      </c>
      <c r="F119" s="232" t="s">
        <v>1932</v>
      </c>
      <c r="G119" s="233" t="s">
        <v>345</v>
      </c>
      <c r="H119" s="234">
        <v>1</v>
      </c>
      <c r="I119" s="235"/>
      <c r="J119" s="236">
        <f t="shared" si="0"/>
        <v>0</v>
      </c>
      <c r="K119" s="232" t="s">
        <v>19</v>
      </c>
      <c r="L119" s="237"/>
      <c r="M119" s="238" t="s">
        <v>19</v>
      </c>
      <c r="N119" s="239" t="s">
        <v>39</v>
      </c>
      <c r="O119" s="66"/>
      <c r="P119" s="189">
        <f t="shared" si="1"/>
        <v>0</v>
      </c>
      <c r="Q119" s="189">
        <v>4.0000000000000002E-4</v>
      </c>
      <c r="R119" s="189">
        <f t="shared" si="2"/>
        <v>4.0000000000000002E-4</v>
      </c>
      <c r="S119" s="189">
        <v>0</v>
      </c>
      <c r="T119" s="190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303</v>
      </c>
      <c r="AT119" s="191" t="s">
        <v>300</v>
      </c>
      <c r="AU119" s="191" t="s">
        <v>77</v>
      </c>
      <c r="AY119" s="19" t="s">
        <v>156</v>
      </c>
      <c r="BE119" s="192">
        <f t="shared" si="4"/>
        <v>0</v>
      </c>
      <c r="BF119" s="192">
        <f t="shared" si="5"/>
        <v>0</v>
      </c>
      <c r="BG119" s="192">
        <f t="shared" si="6"/>
        <v>0</v>
      </c>
      <c r="BH119" s="192">
        <f t="shared" si="7"/>
        <v>0</v>
      </c>
      <c r="BI119" s="192">
        <f t="shared" si="8"/>
        <v>0</v>
      </c>
      <c r="BJ119" s="19" t="s">
        <v>75</v>
      </c>
      <c r="BK119" s="192">
        <f t="shared" si="9"/>
        <v>0</v>
      </c>
      <c r="BL119" s="19" t="s">
        <v>253</v>
      </c>
      <c r="BM119" s="191" t="s">
        <v>1933</v>
      </c>
    </row>
    <row r="120" spans="1:65" s="2" customFormat="1" ht="24.2" customHeight="1">
      <c r="A120" s="36"/>
      <c r="B120" s="37"/>
      <c r="C120" s="230" t="s">
        <v>269</v>
      </c>
      <c r="D120" s="230" t="s">
        <v>300</v>
      </c>
      <c r="E120" s="231" t="s">
        <v>1934</v>
      </c>
      <c r="F120" s="232" t="s">
        <v>1935</v>
      </c>
      <c r="G120" s="233" t="s">
        <v>345</v>
      </c>
      <c r="H120" s="234">
        <v>2</v>
      </c>
      <c r="I120" s="235"/>
      <c r="J120" s="236">
        <f t="shared" si="0"/>
        <v>0</v>
      </c>
      <c r="K120" s="232" t="s">
        <v>163</v>
      </c>
      <c r="L120" s="237"/>
      <c r="M120" s="238" t="s">
        <v>19</v>
      </c>
      <c r="N120" s="239" t="s">
        <v>39</v>
      </c>
      <c r="O120" s="66"/>
      <c r="P120" s="189">
        <f t="shared" si="1"/>
        <v>0</v>
      </c>
      <c r="Q120" s="189">
        <v>2.7999999999999998E-4</v>
      </c>
      <c r="R120" s="189">
        <f t="shared" si="2"/>
        <v>5.5999999999999995E-4</v>
      </c>
      <c r="S120" s="189">
        <v>0</v>
      </c>
      <c r="T120" s="190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303</v>
      </c>
      <c r="AT120" s="191" t="s">
        <v>300</v>
      </c>
      <c r="AU120" s="191" t="s">
        <v>77</v>
      </c>
      <c r="AY120" s="19" t="s">
        <v>156</v>
      </c>
      <c r="BE120" s="192">
        <f t="shared" si="4"/>
        <v>0</v>
      </c>
      <c r="BF120" s="192">
        <f t="shared" si="5"/>
        <v>0</v>
      </c>
      <c r="BG120" s="192">
        <f t="shared" si="6"/>
        <v>0</v>
      </c>
      <c r="BH120" s="192">
        <f t="shared" si="7"/>
        <v>0</v>
      </c>
      <c r="BI120" s="192">
        <f t="shared" si="8"/>
        <v>0</v>
      </c>
      <c r="BJ120" s="19" t="s">
        <v>75</v>
      </c>
      <c r="BK120" s="192">
        <f t="shared" si="9"/>
        <v>0</v>
      </c>
      <c r="BL120" s="19" t="s">
        <v>253</v>
      </c>
      <c r="BM120" s="191" t="s">
        <v>1936</v>
      </c>
    </row>
    <row r="121" spans="1:65" s="2" customFormat="1" ht="49.15" customHeight="1">
      <c r="A121" s="36"/>
      <c r="B121" s="37"/>
      <c r="C121" s="180" t="s">
        <v>275</v>
      </c>
      <c r="D121" s="180" t="s">
        <v>159</v>
      </c>
      <c r="E121" s="181" t="s">
        <v>633</v>
      </c>
      <c r="F121" s="182" t="s">
        <v>634</v>
      </c>
      <c r="G121" s="183" t="s">
        <v>251</v>
      </c>
      <c r="H121" s="184">
        <v>1.9E-2</v>
      </c>
      <c r="I121" s="185"/>
      <c r="J121" s="186">
        <f t="shared" si="0"/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 t="shared" si="1"/>
        <v>0</v>
      </c>
      <c r="Q121" s="189">
        <v>0</v>
      </c>
      <c r="R121" s="189">
        <f t="shared" si="2"/>
        <v>0</v>
      </c>
      <c r="S121" s="189">
        <v>0</v>
      </c>
      <c r="T121" s="190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253</v>
      </c>
      <c r="AT121" s="191" t="s">
        <v>159</v>
      </c>
      <c r="AU121" s="191" t="s">
        <v>77</v>
      </c>
      <c r="AY121" s="19" t="s">
        <v>156</v>
      </c>
      <c r="BE121" s="192">
        <f t="shared" si="4"/>
        <v>0</v>
      </c>
      <c r="BF121" s="192">
        <f t="shared" si="5"/>
        <v>0</v>
      </c>
      <c r="BG121" s="192">
        <f t="shared" si="6"/>
        <v>0</v>
      </c>
      <c r="BH121" s="192">
        <f t="shared" si="7"/>
        <v>0</v>
      </c>
      <c r="BI121" s="192">
        <f t="shared" si="8"/>
        <v>0</v>
      </c>
      <c r="BJ121" s="19" t="s">
        <v>75</v>
      </c>
      <c r="BK121" s="192">
        <f t="shared" si="9"/>
        <v>0</v>
      </c>
      <c r="BL121" s="19" t="s">
        <v>253</v>
      </c>
      <c r="BM121" s="191" t="s">
        <v>1937</v>
      </c>
    </row>
    <row r="122" spans="1:65" s="2" customFormat="1" ht="49.15" customHeight="1">
      <c r="A122" s="36"/>
      <c r="B122" s="37"/>
      <c r="C122" s="180" t="s">
        <v>7</v>
      </c>
      <c r="D122" s="180" t="s">
        <v>159</v>
      </c>
      <c r="E122" s="181" t="s">
        <v>636</v>
      </c>
      <c r="F122" s="182" t="s">
        <v>637</v>
      </c>
      <c r="G122" s="183" t="s">
        <v>251</v>
      </c>
      <c r="H122" s="184">
        <v>1.9E-2</v>
      </c>
      <c r="I122" s="185"/>
      <c r="J122" s="186">
        <f t="shared" si="0"/>
        <v>0</v>
      </c>
      <c r="K122" s="182" t="s">
        <v>163</v>
      </c>
      <c r="L122" s="41"/>
      <c r="M122" s="187" t="s">
        <v>19</v>
      </c>
      <c r="N122" s="188" t="s">
        <v>39</v>
      </c>
      <c r="O122" s="66"/>
      <c r="P122" s="189">
        <f t="shared" si="1"/>
        <v>0</v>
      </c>
      <c r="Q122" s="189">
        <v>0</v>
      </c>
      <c r="R122" s="189">
        <f t="shared" si="2"/>
        <v>0</v>
      </c>
      <c r="S122" s="189">
        <v>0</v>
      </c>
      <c r="T122" s="190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253</v>
      </c>
      <c r="AT122" s="191" t="s">
        <v>159</v>
      </c>
      <c r="AU122" s="191" t="s">
        <v>77</v>
      </c>
      <c r="AY122" s="19" t="s">
        <v>156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19" t="s">
        <v>75</v>
      </c>
      <c r="BK122" s="192">
        <f t="shared" si="9"/>
        <v>0</v>
      </c>
      <c r="BL122" s="19" t="s">
        <v>253</v>
      </c>
      <c r="BM122" s="191" t="s">
        <v>1938</v>
      </c>
    </row>
    <row r="123" spans="1:65" s="12" customFormat="1" ht="22.9" customHeight="1">
      <c r="B123" s="164"/>
      <c r="C123" s="165"/>
      <c r="D123" s="166" t="s">
        <v>67</v>
      </c>
      <c r="E123" s="178" t="s">
        <v>643</v>
      </c>
      <c r="F123" s="178" t="s">
        <v>644</v>
      </c>
      <c r="G123" s="165"/>
      <c r="H123" s="165"/>
      <c r="I123" s="168"/>
      <c r="J123" s="179">
        <f>BK123</f>
        <v>0</v>
      </c>
      <c r="K123" s="165"/>
      <c r="L123" s="170"/>
      <c r="M123" s="171"/>
      <c r="N123" s="172"/>
      <c r="O123" s="172"/>
      <c r="P123" s="173">
        <f>SUM(P124:P145)</f>
        <v>0</v>
      </c>
      <c r="Q123" s="172"/>
      <c r="R123" s="173">
        <f>SUM(R124:R145)</f>
        <v>0.10441000000000002</v>
      </c>
      <c r="S123" s="172"/>
      <c r="T123" s="174">
        <f>SUM(T124:T145)</f>
        <v>3.1949999999999999E-2</v>
      </c>
      <c r="AR123" s="175" t="s">
        <v>77</v>
      </c>
      <c r="AT123" s="176" t="s">
        <v>67</v>
      </c>
      <c r="AU123" s="176" t="s">
        <v>75</v>
      </c>
      <c r="AY123" s="175" t="s">
        <v>156</v>
      </c>
      <c r="BK123" s="177">
        <f>SUM(BK124:BK145)</f>
        <v>0</v>
      </c>
    </row>
    <row r="124" spans="1:65" s="2" customFormat="1" ht="24.2" customHeight="1">
      <c r="A124" s="36"/>
      <c r="B124" s="37"/>
      <c r="C124" s="180" t="s">
        <v>288</v>
      </c>
      <c r="D124" s="180" t="s">
        <v>159</v>
      </c>
      <c r="E124" s="181" t="s">
        <v>651</v>
      </c>
      <c r="F124" s="182" t="s">
        <v>652</v>
      </c>
      <c r="G124" s="183" t="s">
        <v>296</v>
      </c>
      <c r="H124" s="184">
        <v>15</v>
      </c>
      <c r="I124" s="185"/>
      <c r="J124" s="186">
        <f t="shared" ref="J124:J145" si="10">ROUND(I124*H124,2)</f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 t="shared" ref="P124:P145" si="11">O124*H124</f>
        <v>0</v>
      </c>
      <c r="Q124" s="189">
        <v>0</v>
      </c>
      <c r="R124" s="189">
        <f t="shared" ref="R124:R145" si="12">Q124*H124</f>
        <v>0</v>
      </c>
      <c r="S124" s="189">
        <v>2.1299999999999999E-3</v>
      </c>
      <c r="T124" s="190">
        <f t="shared" ref="T124:T145" si="13">S124*H124</f>
        <v>3.1949999999999999E-2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253</v>
      </c>
      <c r="AT124" s="191" t="s">
        <v>159</v>
      </c>
      <c r="AU124" s="191" t="s">
        <v>77</v>
      </c>
      <c r="AY124" s="19" t="s">
        <v>156</v>
      </c>
      <c r="BE124" s="192">
        <f t="shared" ref="BE124:BE145" si="14">IF(N124="základní",J124,0)</f>
        <v>0</v>
      </c>
      <c r="BF124" s="192">
        <f t="shared" ref="BF124:BF145" si="15">IF(N124="snížená",J124,0)</f>
        <v>0</v>
      </c>
      <c r="BG124" s="192">
        <f t="shared" ref="BG124:BG145" si="16">IF(N124="zákl. přenesená",J124,0)</f>
        <v>0</v>
      </c>
      <c r="BH124" s="192">
        <f t="shared" ref="BH124:BH145" si="17">IF(N124="sníž. přenesená",J124,0)</f>
        <v>0</v>
      </c>
      <c r="BI124" s="192">
        <f t="shared" ref="BI124:BI145" si="18">IF(N124="nulová",J124,0)</f>
        <v>0</v>
      </c>
      <c r="BJ124" s="19" t="s">
        <v>75</v>
      </c>
      <c r="BK124" s="192">
        <f t="shared" ref="BK124:BK145" si="19">ROUND(I124*H124,2)</f>
        <v>0</v>
      </c>
      <c r="BL124" s="19" t="s">
        <v>253</v>
      </c>
      <c r="BM124" s="191" t="s">
        <v>1939</v>
      </c>
    </row>
    <row r="125" spans="1:65" s="2" customFormat="1" ht="49.15" customHeight="1">
      <c r="A125" s="36"/>
      <c r="B125" s="37"/>
      <c r="C125" s="180" t="s">
        <v>293</v>
      </c>
      <c r="D125" s="180" t="s">
        <v>159</v>
      </c>
      <c r="E125" s="181" t="s">
        <v>1940</v>
      </c>
      <c r="F125" s="182" t="s">
        <v>1941</v>
      </c>
      <c r="G125" s="183" t="s">
        <v>345</v>
      </c>
      <c r="H125" s="184">
        <v>1</v>
      </c>
      <c r="I125" s="185"/>
      <c r="J125" s="186">
        <f t="shared" si="10"/>
        <v>0</v>
      </c>
      <c r="K125" s="182" t="s">
        <v>163</v>
      </c>
      <c r="L125" s="41"/>
      <c r="M125" s="187" t="s">
        <v>19</v>
      </c>
      <c r="N125" s="188" t="s">
        <v>39</v>
      </c>
      <c r="O125" s="66"/>
      <c r="P125" s="189">
        <f t="shared" si="11"/>
        <v>0</v>
      </c>
      <c r="Q125" s="189">
        <v>1.83E-3</v>
      </c>
      <c r="R125" s="189">
        <f t="shared" si="12"/>
        <v>1.83E-3</v>
      </c>
      <c r="S125" s="189">
        <v>0</v>
      </c>
      <c r="T125" s="190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253</v>
      </c>
      <c r="AT125" s="191" t="s">
        <v>159</v>
      </c>
      <c r="AU125" s="191" t="s">
        <v>77</v>
      </c>
      <c r="AY125" s="19" t="s">
        <v>156</v>
      </c>
      <c r="BE125" s="192">
        <f t="shared" si="14"/>
        <v>0</v>
      </c>
      <c r="BF125" s="192">
        <f t="shared" si="15"/>
        <v>0</v>
      </c>
      <c r="BG125" s="192">
        <f t="shared" si="16"/>
        <v>0</v>
      </c>
      <c r="BH125" s="192">
        <f t="shared" si="17"/>
        <v>0</v>
      </c>
      <c r="BI125" s="192">
        <f t="shared" si="18"/>
        <v>0</v>
      </c>
      <c r="BJ125" s="19" t="s">
        <v>75</v>
      </c>
      <c r="BK125" s="192">
        <f t="shared" si="19"/>
        <v>0</v>
      </c>
      <c r="BL125" s="19" t="s">
        <v>253</v>
      </c>
      <c r="BM125" s="191" t="s">
        <v>1942</v>
      </c>
    </row>
    <row r="126" spans="1:65" s="2" customFormat="1" ht="24.2" customHeight="1">
      <c r="A126" s="36"/>
      <c r="B126" s="37"/>
      <c r="C126" s="180" t="s">
        <v>299</v>
      </c>
      <c r="D126" s="180" t="s">
        <v>159</v>
      </c>
      <c r="E126" s="181" t="s">
        <v>657</v>
      </c>
      <c r="F126" s="182" t="s">
        <v>658</v>
      </c>
      <c r="G126" s="183" t="s">
        <v>296</v>
      </c>
      <c r="H126" s="184">
        <v>63</v>
      </c>
      <c r="I126" s="185"/>
      <c r="J126" s="186">
        <f t="shared" si="10"/>
        <v>0</v>
      </c>
      <c r="K126" s="182" t="s">
        <v>163</v>
      </c>
      <c r="L126" s="41"/>
      <c r="M126" s="187" t="s">
        <v>19</v>
      </c>
      <c r="N126" s="188" t="s">
        <v>39</v>
      </c>
      <c r="O126" s="66"/>
      <c r="P126" s="189">
        <f t="shared" si="11"/>
        <v>0</v>
      </c>
      <c r="Q126" s="189">
        <v>9.7999999999999997E-4</v>
      </c>
      <c r="R126" s="189">
        <f t="shared" si="12"/>
        <v>6.1739999999999996E-2</v>
      </c>
      <c r="S126" s="189">
        <v>0</v>
      </c>
      <c r="T126" s="190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253</v>
      </c>
      <c r="AT126" s="191" t="s">
        <v>159</v>
      </c>
      <c r="AU126" s="191" t="s">
        <v>77</v>
      </c>
      <c r="AY126" s="19" t="s">
        <v>156</v>
      </c>
      <c r="BE126" s="192">
        <f t="shared" si="14"/>
        <v>0</v>
      </c>
      <c r="BF126" s="192">
        <f t="shared" si="15"/>
        <v>0</v>
      </c>
      <c r="BG126" s="192">
        <f t="shared" si="16"/>
        <v>0</v>
      </c>
      <c r="BH126" s="192">
        <f t="shared" si="17"/>
        <v>0</v>
      </c>
      <c r="BI126" s="192">
        <f t="shared" si="18"/>
        <v>0</v>
      </c>
      <c r="BJ126" s="19" t="s">
        <v>75</v>
      </c>
      <c r="BK126" s="192">
        <f t="shared" si="19"/>
        <v>0</v>
      </c>
      <c r="BL126" s="19" t="s">
        <v>253</v>
      </c>
      <c r="BM126" s="191" t="s">
        <v>1943</v>
      </c>
    </row>
    <row r="127" spans="1:65" s="2" customFormat="1" ht="24.2" customHeight="1">
      <c r="A127" s="36"/>
      <c r="B127" s="37"/>
      <c r="C127" s="180" t="s">
        <v>306</v>
      </c>
      <c r="D127" s="180" t="s">
        <v>159</v>
      </c>
      <c r="E127" s="181" t="s">
        <v>660</v>
      </c>
      <c r="F127" s="182" t="s">
        <v>661</v>
      </c>
      <c r="G127" s="183" t="s">
        <v>296</v>
      </c>
      <c r="H127" s="184">
        <v>13</v>
      </c>
      <c r="I127" s="185"/>
      <c r="J127" s="186">
        <f t="shared" si="10"/>
        <v>0</v>
      </c>
      <c r="K127" s="182" t="s">
        <v>163</v>
      </c>
      <c r="L127" s="41"/>
      <c r="M127" s="187" t="s">
        <v>19</v>
      </c>
      <c r="N127" s="188" t="s">
        <v>39</v>
      </c>
      <c r="O127" s="66"/>
      <c r="P127" s="189">
        <f t="shared" si="11"/>
        <v>0</v>
      </c>
      <c r="Q127" s="189">
        <v>1.2600000000000001E-3</v>
      </c>
      <c r="R127" s="189">
        <f t="shared" si="12"/>
        <v>1.6380000000000002E-2</v>
      </c>
      <c r="S127" s="189">
        <v>0</v>
      </c>
      <c r="T127" s="190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253</v>
      </c>
      <c r="AT127" s="191" t="s">
        <v>159</v>
      </c>
      <c r="AU127" s="191" t="s">
        <v>77</v>
      </c>
      <c r="AY127" s="19" t="s">
        <v>156</v>
      </c>
      <c r="BE127" s="192">
        <f t="shared" si="14"/>
        <v>0</v>
      </c>
      <c r="BF127" s="192">
        <f t="shared" si="15"/>
        <v>0</v>
      </c>
      <c r="BG127" s="192">
        <f t="shared" si="16"/>
        <v>0</v>
      </c>
      <c r="BH127" s="192">
        <f t="shared" si="17"/>
        <v>0</v>
      </c>
      <c r="BI127" s="192">
        <f t="shared" si="18"/>
        <v>0</v>
      </c>
      <c r="BJ127" s="19" t="s">
        <v>75</v>
      </c>
      <c r="BK127" s="192">
        <f t="shared" si="19"/>
        <v>0</v>
      </c>
      <c r="BL127" s="19" t="s">
        <v>253</v>
      </c>
      <c r="BM127" s="191" t="s">
        <v>1944</v>
      </c>
    </row>
    <row r="128" spans="1:65" s="2" customFormat="1" ht="49.15" customHeight="1">
      <c r="A128" s="36"/>
      <c r="B128" s="37"/>
      <c r="C128" s="180" t="s">
        <v>312</v>
      </c>
      <c r="D128" s="180" t="s">
        <v>159</v>
      </c>
      <c r="E128" s="181" t="s">
        <v>672</v>
      </c>
      <c r="F128" s="182" t="s">
        <v>673</v>
      </c>
      <c r="G128" s="183" t="s">
        <v>296</v>
      </c>
      <c r="H128" s="184">
        <v>51</v>
      </c>
      <c r="I128" s="185"/>
      <c r="J128" s="186">
        <f t="shared" si="10"/>
        <v>0</v>
      </c>
      <c r="K128" s="182" t="s">
        <v>163</v>
      </c>
      <c r="L128" s="41"/>
      <c r="M128" s="187" t="s">
        <v>19</v>
      </c>
      <c r="N128" s="188" t="s">
        <v>39</v>
      </c>
      <c r="O128" s="66"/>
      <c r="P128" s="189">
        <f t="shared" si="11"/>
        <v>0</v>
      </c>
      <c r="Q128" s="189">
        <v>5.0000000000000002E-5</v>
      </c>
      <c r="R128" s="189">
        <f t="shared" si="12"/>
        <v>2.5500000000000002E-3</v>
      </c>
      <c r="S128" s="189">
        <v>0</v>
      </c>
      <c r="T128" s="19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253</v>
      </c>
      <c r="AT128" s="191" t="s">
        <v>159</v>
      </c>
      <c r="AU128" s="191" t="s">
        <v>77</v>
      </c>
      <c r="AY128" s="19" t="s">
        <v>156</v>
      </c>
      <c r="BE128" s="192">
        <f t="shared" si="14"/>
        <v>0</v>
      </c>
      <c r="BF128" s="192">
        <f t="shared" si="15"/>
        <v>0</v>
      </c>
      <c r="BG128" s="192">
        <f t="shared" si="16"/>
        <v>0</v>
      </c>
      <c r="BH128" s="192">
        <f t="shared" si="17"/>
        <v>0</v>
      </c>
      <c r="BI128" s="192">
        <f t="shared" si="18"/>
        <v>0</v>
      </c>
      <c r="BJ128" s="19" t="s">
        <v>75</v>
      </c>
      <c r="BK128" s="192">
        <f t="shared" si="19"/>
        <v>0</v>
      </c>
      <c r="BL128" s="19" t="s">
        <v>253</v>
      </c>
      <c r="BM128" s="191" t="s">
        <v>1945</v>
      </c>
    </row>
    <row r="129" spans="1:65" s="2" customFormat="1" ht="49.15" customHeight="1">
      <c r="A129" s="36"/>
      <c r="B129" s="37"/>
      <c r="C129" s="180" t="s">
        <v>316</v>
      </c>
      <c r="D129" s="180" t="s">
        <v>159</v>
      </c>
      <c r="E129" s="181" t="s">
        <v>675</v>
      </c>
      <c r="F129" s="182" t="s">
        <v>676</v>
      </c>
      <c r="G129" s="183" t="s">
        <v>296</v>
      </c>
      <c r="H129" s="184">
        <v>13</v>
      </c>
      <c r="I129" s="185"/>
      <c r="J129" s="186">
        <f t="shared" si="10"/>
        <v>0</v>
      </c>
      <c r="K129" s="182" t="s">
        <v>163</v>
      </c>
      <c r="L129" s="41"/>
      <c r="M129" s="187" t="s">
        <v>19</v>
      </c>
      <c r="N129" s="188" t="s">
        <v>39</v>
      </c>
      <c r="O129" s="66"/>
      <c r="P129" s="189">
        <f t="shared" si="11"/>
        <v>0</v>
      </c>
      <c r="Q129" s="189">
        <v>6.9999999999999994E-5</v>
      </c>
      <c r="R129" s="189">
        <f t="shared" si="12"/>
        <v>9.0999999999999989E-4</v>
      </c>
      <c r="S129" s="189">
        <v>0</v>
      </c>
      <c r="T129" s="19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253</v>
      </c>
      <c r="AT129" s="191" t="s">
        <v>159</v>
      </c>
      <c r="AU129" s="191" t="s">
        <v>77</v>
      </c>
      <c r="AY129" s="19" t="s">
        <v>156</v>
      </c>
      <c r="BE129" s="192">
        <f t="shared" si="14"/>
        <v>0</v>
      </c>
      <c r="BF129" s="192">
        <f t="shared" si="15"/>
        <v>0</v>
      </c>
      <c r="BG129" s="192">
        <f t="shared" si="16"/>
        <v>0</v>
      </c>
      <c r="BH129" s="192">
        <f t="shared" si="17"/>
        <v>0</v>
      </c>
      <c r="BI129" s="192">
        <f t="shared" si="18"/>
        <v>0</v>
      </c>
      <c r="BJ129" s="19" t="s">
        <v>75</v>
      </c>
      <c r="BK129" s="192">
        <f t="shared" si="19"/>
        <v>0</v>
      </c>
      <c r="BL129" s="19" t="s">
        <v>253</v>
      </c>
      <c r="BM129" s="191" t="s">
        <v>1946</v>
      </c>
    </row>
    <row r="130" spans="1:65" s="2" customFormat="1" ht="49.15" customHeight="1">
      <c r="A130" s="36"/>
      <c r="B130" s="37"/>
      <c r="C130" s="180" t="s">
        <v>322</v>
      </c>
      <c r="D130" s="180" t="s">
        <v>159</v>
      </c>
      <c r="E130" s="181" t="s">
        <v>678</v>
      </c>
      <c r="F130" s="182" t="s">
        <v>679</v>
      </c>
      <c r="G130" s="183" t="s">
        <v>296</v>
      </c>
      <c r="H130" s="184">
        <v>22</v>
      </c>
      <c r="I130" s="185"/>
      <c r="J130" s="186">
        <f t="shared" si="10"/>
        <v>0</v>
      </c>
      <c r="K130" s="182" t="s">
        <v>163</v>
      </c>
      <c r="L130" s="41"/>
      <c r="M130" s="187" t="s">
        <v>19</v>
      </c>
      <c r="N130" s="188" t="s">
        <v>39</v>
      </c>
      <c r="O130" s="66"/>
      <c r="P130" s="189">
        <f t="shared" si="11"/>
        <v>0</v>
      </c>
      <c r="Q130" s="189">
        <v>8.0000000000000007E-5</v>
      </c>
      <c r="R130" s="189">
        <f t="shared" si="12"/>
        <v>1.7600000000000001E-3</v>
      </c>
      <c r="S130" s="189">
        <v>0</v>
      </c>
      <c r="T130" s="190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253</v>
      </c>
      <c r="AT130" s="191" t="s">
        <v>159</v>
      </c>
      <c r="AU130" s="191" t="s">
        <v>77</v>
      </c>
      <c r="AY130" s="19" t="s">
        <v>156</v>
      </c>
      <c r="BE130" s="192">
        <f t="shared" si="14"/>
        <v>0</v>
      </c>
      <c r="BF130" s="192">
        <f t="shared" si="15"/>
        <v>0</v>
      </c>
      <c r="BG130" s="192">
        <f t="shared" si="16"/>
        <v>0</v>
      </c>
      <c r="BH130" s="192">
        <f t="shared" si="17"/>
        <v>0</v>
      </c>
      <c r="BI130" s="192">
        <f t="shared" si="18"/>
        <v>0</v>
      </c>
      <c r="BJ130" s="19" t="s">
        <v>75</v>
      </c>
      <c r="BK130" s="192">
        <f t="shared" si="19"/>
        <v>0</v>
      </c>
      <c r="BL130" s="19" t="s">
        <v>253</v>
      </c>
      <c r="BM130" s="191" t="s">
        <v>1947</v>
      </c>
    </row>
    <row r="131" spans="1:65" s="2" customFormat="1" ht="49.15" customHeight="1">
      <c r="A131" s="36"/>
      <c r="B131" s="37"/>
      <c r="C131" s="180" t="s">
        <v>329</v>
      </c>
      <c r="D131" s="180" t="s">
        <v>159</v>
      </c>
      <c r="E131" s="181" t="s">
        <v>681</v>
      </c>
      <c r="F131" s="182" t="s">
        <v>682</v>
      </c>
      <c r="G131" s="183" t="s">
        <v>296</v>
      </c>
      <c r="H131" s="184">
        <v>1</v>
      </c>
      <c r="I131" s="185"/>
      <c r="J131" s="186">
        <f t="shared" si="10"/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 t="shared" si="11"/>
        <v>0</v>
      </c>
      <c r="Q131" s="189">
        <v>1E-4</v>
      </c>
      <c r="R131" s="189">
        <f t="shared" si="12"/>
        <v>1E-4</v>
      </c>
      <c r="S131" s="189">
        <v>0</v>
      </c>
      <c r="T131" s="190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253</v>
      </c>
      <c r="AT131" s="191" t="s">
        <v>159</v>
      </c>
      <c r="AU131" s="191" t="s">
        <v>77</v>
      </c>
      <c r="AY131" s="19" t="s">
        <v>156</v>
      </c>
      <c r="BE131" s="192">
        <f t="shared" si="14"/>
        <v>0</v>
      </c>
      <c r="BF131" s="192">
        <f t="shared" si="15"/>
        <v>0</v>
      </c>
      <c r="BG131" s="192">
        <f t="shared" si="16"/>
        <v>0</v>
      </c>
      <c r="BH131" s="192">
        <f t="shared" si="17"/>
        <v>0</v>
      </c>
      <c r="BI131" s="192">
        <f t="shared" si="18"/>
        <v>0</v>
      </c>
      <c r="BJ131" s="19" t="s">
        <v>75</v>
      </c>
      <c r="BK131" s="192">
        <f t="shared" si="19"/>
        <v>0</v>
      </c>
      <c r="BL131" s="19" t="s">
        <v>253</v>
      </c>
      <c r="BM131" s="191" t="s">
        <v>1948</v>
      </c>
    </row>
    <row r="132" spans="1:65" s="2" customFormat="1" ht="49.15" customHeight="1">
      <c r="A132" s="36"/>
      <c r="B132" s="37"/>
      <c r="C132" s="180" t="s">
        <v>333</v>
      </c>
      <c r="D132" s="180" t="s">
        <v>159</v>
      </c>
      <c r="E132" s="181" t="s">
        <v>693</v>
      </c>
      <c r="F132" s="182" t="s">
        <v>694</v>
      </c>
      <c r="G132" s="183" t="s">
        <v>296</v>
      </c>
      <c r="H132" s="184">
        <v>12</v>
      </c>
      <c r="I132" s="185"/>
      <c r="J132" s="186">
        <f t="shared" si="10"/>
        <v>0</v>
      </c>
      <c r="K132" s="182" t="s">
        <v>163</v>
      </c>
      <c r="L132" s="41"/>
      <c r="M132" s="187" t="s">
        <v>19</v>
      </c>
      <c r="N132" s="188" t="s">
        <v>39</v>
      </c>
      <c r="O132" s="66"/>
      <c r="P132" s="189">
        <f t="shared" si="11"/>
        <v>0</v>
      </c>
      <c r="Q132" s="189">
        <v>1.2E-4</v>
      </c>
      <c r="R132" s="189">
        <f t="shared" si="12"/>
        <v>1.4400000000000001E-3</v>
      </c>
      <c r="S132" s="189">
        <v>0</v>
      </c>
      <c r="T132" s="190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253</v>
      </c>
      <c r="AT132" s="191" t="s">
        <v>159</v>
      </c>
      <c r="AU132" s="191" t="s">
        <v>77</v>
      </c>
      <c r="AY132" s="19" t="s">
        <v>156</v>
      </c>
      <c r="BE132" s="192">
        <f t="shared" si="14"/>
        <v>0</v>
      </c>
      <c r="BF132" s="192">
        <f t="shared" si="15"/>
        <v>0</v>
      </c>
      <c r="BG132" s="192">
        <f t="shared" si="16"/>
        <v>0</v>
      </c>
      <c r="BH132" s="192">
        <f t="shared" si="17"/>
        <v>0</v>
      </c>
      <c r="BI132" s="192">
        <f t="shared" si="18"/>
        <v>0</v>
      </c>
      <c r="BJ132" s="19" t="s">
        <v>75</v>
      </c>
      <c r="BK132" s="192">
        <f t="shared" si="19"/>
        <v>0</v>
      </c>
      <c r="BL132" s="19" t="s">
        <v>253</v>
      </c>
      <c r="BM132" s="191" t="s">
        <v>1949</v>
      </c>
    </row>
    <row r="133" spans="1:65" s="2" customFormat="1" ht="24.2" customHeight="1">
      <c r="A133" s="36"/>
      <c r="B133" s="37"/>
      <c r="C133" s="180" t="s">
        <v>337</v>
      </c>
      <c r="D133" s="180" t="s">
        <v>159</v>
      </c>
      <c r="E133" s="181" t="s">
        <v>699</v>
      </c>
      <c r="F133" s="182" t="s">
        <v>700</v>
      </c>
      <c r="G133" s="183" t="s">
        <v>345</v>
      </c>
      <c r="H133" s="184">
        <v>11</v>
      </c>
      <c r="I133" s="185"/>
      <c r="J133" s="186">
        <f t="shared" si="10"/>
        <v>0</v>
      </c>
      <c r="K133" s="182" t="s">
        <v>163</v>
      </c>
      <c r="L133" s="41"/>
      <c r="M133" s="187" t="s">
        <v>19</v>
      </c>
      <c r="N133" s="188" t="s">
        <v>39</v>
      </c>
      <c r="O133" s="66"/>
      <c r="P133" s="189">
        <f t="shared" si="11"/>
        <v>0</v>
      </c>
      <c r="Q133" s="189">
        <v>0</v>
      </c>
      <c r="R133" s="189">
        <f t="shared" si="12"/>
        <v>0</v>
      </c>
      <c r="S133" s="189">
        <v>0</v>
      </c>
      <c r="T133" s="190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253</v>
      </c>
      <c r="AT133" s="191" t="s">
        <v>159</v>
      </c>
      <c r="AU133" s="191" t="s">
        <v>77</v>
      </c>
      <c r="AY133" s="19" t="s">
        <v>156</v>
      </c>
      <c r="BE133" s="192">
        <f t="shared" si="14"/>
        <v>0</v>
      </c>
      <c r="BF133" s="192">
        <f t="shared" si="15"/>
        <v>0</v>
      </c>
      <c r="BG133" s="192">
        <f t="shared" si="16"/>
        <v>0</v>
      </c>
      <c r="BH133" s="192">
        <f t="shared" si="17"/>
        <v>0</v>
      </c>
      <c r="BI133" s="192">
        <f t="shared" si="18"/>
        <v>0</v>
      </c>
      <c r="BJ133" s="19" t="s">
        <v>75</v>
      </c>
      <c r="BK133" s="192">
        <f t="shared" si="19"/>
        <v>0</v>
      </c>
      <c r="BL133" s="19" t="s">
        <v>253</v>
      </c>
      <c r="BM133" s="191" t="s">
        <v>1950</v>
      </c>
    </row>
    <row r="134" spans="1:65" s="2" customFormat="1" ht="24.2" customHeight="1">
      <c r="A134" s="36"/>
      <c r="B134" s="37"/>
      <c r="C134" s="180" t="s">
        <v>303</v>
      </c>
      <c r="D134" s="180" t="s">
        <v>159</v>
      </c>
      <c r="E134" s="181" t="s">
        <v>702</v>
      </c>
      <c r="F134" s="182" t="s">
        <v>703</v>
      </c>
      <c r="G134" s="183" t="s">
        <v>345</v>
      </c>
      <c r="H134" s="184">
        <v>9</v>
      </c>
      <c r="I134" s="185"/>
      <c r="J134" s="186">
        <f t="shared" si="10"/>
        <v>0</v>
      </c>
      <c r="K134" s="182" t="s">
        <v>163</v>
      </c>
      <c r="L134" s="41"/>
      <c r="M134" s="187" t="s">
        <v>19</v>
      </c>
      <c r="N134" s="188" t="s">
        <v>39</v>
      </c>
      <c r="O134" s="66"/>
      <c r="P134" s="189">
        <f t="shared" si="11"/>
        <v>0</v>
      </c>
      <c r="Q134" s="189">
        <v>1.2999999999999999E-4</v>
      </c>
      <c r="R134" s="189">
        <f t="shared" si="12"/>
        <v>1.1699999999999998E-3</v>
      </c>
      <c r="S134" s="189">
        <v>0</v>
      </c>
      <c r="T134" s="190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253</v>
      </c>
      <c r="AT134" s="191" t="s">
        <v>159</v>
      </c>
      <c r="AU134" s="191" t="s">
        <v>77</v>
      </c>
      <c r="AY134" s="19" t="s">
        <v>156</v>
      </c>
      <c r="BE134" s="192">
        <f t="shared" si="14"/>
        <v>0</v>
      </c>
      <c r="BF134" s="192">
        <f t="shared" si="15"/>
        <v>0</v>
      </c>
      <c r="BG134" s="192">
        <f t="shared" si="16"/>
        <v>0</v>
      </c>
      <c r="BH134" s="192">
        <f t="shared" si="17"/>
        <v>0</v>
      </c>
      <c r="BI134" s="192">
        <f t="shared" si="18"/>
        <v>0</v>
      </c>
      <c r="BJ134" s="19" t="s">
        <v>75</v>
      </c>
      <c r="BK134" s="192">
        <f t="shared" si="19"/>
        <v>0</v>
      </c>
      <c r="BL134" s="19" t="s">
        <v>253</v>
      </c>
      <c r="BM134" s="191" t="s">
        <v>1951</v>
      </c>
    </row>
    <row r="135" spans="1:65" s="2" customFormat="1" ht="14.45" customHeight="1">
      <c r="A135" s="36"/>
      <c r="B135" s="37"/>
      <c r="C135" s="180" t="s">
        <v>348</v>
      </c>
      <c r="D135" s="180" t="s">
        <v>159</v>
      </c>
      <c r="E135" s="181" t="s">
        <v>705</v>
      </c>
      <c r="F135" s="182" t="s">
        <v>706</v>
      </c>
      <c r="G135" s="183" t="s">
        <v>707</v>
      </c>
      <c r="H135" s="184">
        <v>1</v>
      </c>
      <c r="I135" s="185"/>
      <c r="J135" s="186">
        <f t="shared" si="10"/>
        <v>0</v>
      </c>
      <c r="K135" s="182" t="s">
        <v>163</v>
      </c>
      <c r="L135" s="41"/>
      <c r="M135" s="187" t="s">
        <v>19</v>
      </c>
      <c r="N135" s="188" t="s">
        <v>39</v>
      </c>
      <c r="O135" s="66"/>
      <c r="P135" s="189">
        <f t="shared" si="11"/>
        <v>0</v>
      </c>
      <c r="Q135" s="189">
        <v>2.5000000000000001E-4</v>
      </c>
      <c r="R135" s="189">
        <f t="shared" si="12"/>
        <v>2.5000000000000001E-4</v>
      </c>
      <c r="S135" s="189">
        <v>0</v>
      </c>
      <c r="T135" s="19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253</v>
      </c>
      <c r="AT135" s="191" t="s">
        <v>159</v>
      </c>
      <c r="AU135" s="191" t="s">
        <v>77</v>
      </c>
      <c r="AY135" s="19" t="s">
        <v>156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9" t="s">
        <v>75</v>
      </c>
      <c r="BK135" s="192">
        <f t="shared" si="19"/>
        <v>0</v>
      </c>
      <c r="BL135" s="19" t="s">
        <v>253</v>
      </c>
      <c r="BM135" s="191" t="s">
        <v>1952</v>
      </c>
    </row>
    <row r="136" spans="1:65" s="2" customFormat="1" ht="14.45" customHeight="1">
      <c r="A136" s="36"/>
      <c r="B136" s="37"/>
      <c r="C136" s="180" t="s">
        <v>352</v>
      </c>
      <c r="D136" s="180" t="s">
        <v>159</v>
      </c>
      <c r="E136" s="181" t="s">
        <v>712</v>
      </c>
      <c r="F136" s="182" t="s">
        <v>713</v>
      </c>
      <c r="G136" s="183" t="s">
        <v>345</v>
      </c>
      <c r="H136" s="184">
        <v>1</v>
      </c>
      <c r="I136" s="185"/>
      <c r="J136" s="186">
        <f t="shared" si="10"/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 t="shared" si="11"/>
        <v>0</v>
      </c>
      <c r="Q136" s="189">
        <v>3.5E-4</v>
      </c>
      <c r="R136" s="189">
        <f t="shared" si="12"/>
        <v>3.5E-4</v>
      </c>
      <c r="S136" s="189">
        <v>0</v>
      </c>
      <c r="T136" s="19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253</v>
      </c>
      <c r="AT136" s="191" t="s">
        <v>159</v>
      </c>
      <c r="AU136" s="191" t="s">
        <v>77</v>
      </c>
      <c r="AY136" s="19" t="s">
        <v>156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9" t="s">
        <v>75</v>
      </c>
      <c r="BK136" s="192">
        <f t="shared" si="19"/>
        <v>0</v>
      </c>
      <c r="BL136" s="19" t="s">
        <v>253</v>
      </c>
      <c r="BM136" s="191" t="s">
        <v>1953</v>
      </c>
    </row>
    <row r="137" spans="1:65" s="2" customFormat="1" ht="14.45" customHeight="1">
      <c r="A137" s="36"/>
      <c r="B137" s="37"/>
      <c r="C137" s="180" t="s">
        <v>356</v>
      </c>
      <c r="D137" s="180" t="s">
        <v>159</v>
      </c>
      <c r="E137" s="181" t="s">
        <v>715</v>
      </c>
      <c r="F137" s="182" t="s">
        <v>716</v>
      </c>
      <c r="G137" s="183" t="s">
        <v>345</v>
      </c>
      <c r="H137" s="184">
        <v>1</v>
      </c>
      <c r="I137" s="185"/>
      <c r="J137" s="186">
        <f t="shared" si="10"/>
        <v>0</v>
      </c>
      <c r="K137" s="182" t="s">
        <v>163</v>
      </c>
      <c r="L137" s="41"/>
      <c r="M137" s="187" t="s">
        <v>19</v>
      </c>
      <c r="N137" s="188" t="s">
        <v>39</v>
      </c>
      <c r="O137" s="66"/>
      <c r="P137" s="189">
        <f t="shared" si="11"/>
        <v>0</v>
      </c>
      <c r="Q137" s="189">
        <v>5.6999999999999998E-4</v>
      </c>
      <c r="R137" s="189">
        <f t="shared" si="12"/>
        <v>5.6999999999999998E-4</v>
      </c>
      <c r="S137" s="189">
        <v>0</v>
      </c>
      <c r="T137" s="19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253</v>
      </c>
      <c r="AT137" s="191" t="s">
        <v>159</v>
      </c>
      <c r="AU137" s="191" t="s">
        <v>77</v>
      </c>
      <c r="AY137" s="19" t="s">
        <v>156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9" t="s">
        <v>75</v>
      </c>
      <c r="BK137" s="192">
        <f t="shared" si="19"/>
        <v>0</v>
      </c>
      <c r="BL137" s="19" t="s">
        <v>253</v>
      </c>
      <c r="BM137" s="191" t="s">
        <v>1954</v>
      </c>
    </row>
    <row r="138" spans="1:65" s="2" customFormat="1" ht="24.2" customHeight="1">
      <c r="A138" s="36"/>
      <c r="B138" s="37"/>
      <c r="C138" s="180" t="s">
        <v>360</v>
      </c>
      <c r="D138" s="180" t="s">
        <v>159</v>
      </c>
      <c r="E138" s="181" t="s">
        <v>733</v>
      </c>
      <c r="F138" s="182" t="s">
        <v>734</v>
      </c>
      <c r="G138" s="183" t="s">
        <v>345</v>
      </c>
      <c r="H138" s="184">
        <v>1</v>
      </c>
      <c r="I138" s="185"/>
      <c r="J138" s="186">
        <f t="shared" si="10"/>
        <v>0</v>
      </c>
      <c r="K138" s="182" t="s">
        <v>163</v>
      </c>
      <c r="L138" s="41"/>
      <c r="M138" s="187" t="s">
        <v>19</v>
      </c>
      <c r="N138" s="188" t="s">
        <v>39</v>
      </c>
      <c r="O138" s="66"/>
      <c r="P138" s="189">
        <f t="shared" si="11"/>
        <v>0</v>
      </c>
      <c r="Q138" s="189">
        <v>1.2E-4</v>
      </c>
      <c r="R138" s="189">
        <f t="shared" si="12"/>
        <v>1.2E-4</v>
      </c>
      <c r="S138" s="189">
        <v>0</v>
      </c>
      <c r="T138" s="19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253</v>
      </c>
      <c r="AT138" s="191" t="s">
        <v>159</v>
      </c>
      <c r="AU138" s="191" t="s">
        <v>77</v>
      </c>
      <c r="AY138" s="19" t="s">
        <v>156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9" t="s">
        <v>75</v>
      </c>
      <c r="BK138" s="192">
        <f t="shared" si="19"/>
        <v>0</v>
      </c>
      <c r="BL138" s="19" t="s">
        <v>253</v>
      </c>
      <c r="BM138" s="191" t="s">
        <v>1955</v>
      </c>
    </row>
    <row r="139" spans="1:65" s="2" customFormat="1" ht="24.2" customHeight="1">
      <c r="A139" s="36"/>
      <c r="B139" s="37"/>
      <c r="C139" s="180" t="s">
        <v>364</v>
      </c>
      <c r="D139" s="180" t="s">
        <v>159</v>
      </c>
      <c r="E139" s="181" t="s">
        <v>1956</v>
      </c>
      <c r="F139" s="182" t="s">
        <v>1957</v>
      </c>
      <c r="G139" s="183" t="s">
        <v>345</v>
      </c>
      <c r="H139" s="184">
        <v>1</v>
      </c>
      <c r="I139" s="185"/>
      <c r="J139" s="186">
        <f t="shared" si="10"/>
        <v>0</v>
      </c>
      <c r="K139" s="182" t="s">
        <v>163</v>
      </c>
      <c r="L139" s="41"/>
      <c r="M139" s="187" t="s">
        <v>19</v>
      </c>
      <c r="N139" s="188" t="s">
        <v>39</v>
      </c>
      <c r="O139" s="66"/>
      <c r="P139" s="189">
        <f t="shared" si="11"/>
        <v>0</v>
      </c>
      <c r="Q139" s="189">
        <v>2.0000000000000002E-5</v>
      </c>
      <c r="R139" s="189">
        <f t="shared" si="12"/>
        <v>2.0000000000000002E-5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253</v>
      </c>
      <c r="AT139" s="191" t="s">
        <v>159</v>
      </c>
      <c r="AU139" s="191" t="s">
        <v>77</v>
      </c>
      <c r="AY139" s="19" t="s">
        <v>156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75</v>
      </c>
      <c r="BK139" s="192">
        <f t="shared" si="19"/>
        <v>0</v>
      </c>
      <c r="BL139" s="19" t="s">
        <v>253</v>
      </c>
      <c r="BM139" s="191" t="s">
        <v>1958</v>
      </c>
    </row>
    <row r="140" spans="1:65" s="2" customFormat="1" ht="24.2" customHeight="1">
      <c r="A140" s="36"/>
      <c r="B140" s="37"/>
      <c r="C140" s="180" t="s">
        <v>370</v>
      </c>
      <c r="D140" s="180" t="s">
        <v>159</v>
      </c>
      <c r="E140" s="181" t="s">
        <v>1959</v>
      </c>
      <c r="F140" s="182" t="s">
        <v>1960</v>
      </c>
      <c r="G140" s="183" t="s">
        <v>345</v>
      </c>
      <c r="H140" s="184">
        <v>1</v>
      </c>
      <c r="I140" s="185"/>
      <c r="J140" s="186">
        <f t="shared" si="10"/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 t="shared" si="11"/>
        <v>0</v>
      </c>
      <c r="Q140" s="189">
        <v>2.0000000000000002E-5</v>
      </c>
      <c r="R140" s="189">
        <f t="shared" si="12"/>
        <v>2.0000000000000002E-5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253</v>
      </c>
      <c r="AT140" s="191" t="s">
        <v>159</v>
      </c>
      <c r="AU140" s="191" t="s">
        <v>77</v>
      </c>
      <c r="AY140" s="19" t="s">
        <v>156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75</v>
      </c>
      <c r="BK140" s="192">
        <f t="shared" si="19"/>
        <v>0</v>
      </c>
      <c r="BL140" s="19" t="s">
        <v>253</v>
      </c>
      <c r="BM140" s="191" t="s">
        <v>1961</v>
      </c>
    </row>
    <row r="141" spans="1:65" s="2" customFormat="1" ht="37.9" customHeight="1">
      <c r="A141" s="36"/>
      <c r="B141" s="37"/>
      <c r="C141" s="180" t="s">
        <v>376</v>
      </c>
      <c r="D141" s="180" t="s">
        <v>159</v>
      </c>
      <c r="E141" s="181" t="s">
        <v>748</v>
      </c>
      <c r="F141" s="182" t="s">
        <v>749</v>
      </c>
      <c r="G141" s="183" t="s">
        <v>296</v>
      </c>
      <c r="H141" s="184">
        <v>76</v>
      </c>
      <c r="I141" s="185"/>
      <c r="J141" s="186">
        <f t="shared" si="10"/>
        <v>0</v>
      </c>
      <c r="K141" s="182" t="s">
        <v>163</v>
      </c>
      <c r="L141" s="41"/>
      <c r="M141" s="187" t="s">
        <v>19</v>
      </c>
      <c r="N141" s="188" t="s">
        <v>39</v>
      </c>
      <c r="O141" s="66"/>
      <c r="P141" s="189">
        <f t="shared" si="11"/>
        <v>0</v>
      </c>
      <c r="Q141" s="189">
        <v>1.9000000000000001E-4</v>
      </c>
      <c r="R141" s="189">
        <f t="shared" si="12"/>
        <v>1.4440000000000001E-2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253</v>
      </c>
      <c r="AT141" s="191" t="s">
        <v>159</v>
      </c>
      <c r="AU141" s="191" t="s">
        <v>77</v>
      </c>
      <c r="AY141" s="19" t="s">
        <v>156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75</v>
      </c>
      <c r="BK141" s="192">
        <f t="shared" si="19"/>
        <v>0</v>
      </c>
      <c r="BL141" s="19" t="s">
        <v>253</v>
      </c>
      <c r="BM141" s="191" t="s">
        <v>1962</v>
      </c>
    </row>
    <row r="142" spans="1:65" s="2" customFormat="1" ht="24.2" customHeight="1">
      <c r="A142" s="36"/>
      <c r="B142" s="37"/>
      <c r="C142" s="180" t="s">
        <v>381</v>
      </c>
      <c r="D142" s="180" t="s">
        <v>159</v>
      </c>
      <c r="E142" s="181" t="s">
        <v>751</v>
      </c>
      <c r="F142" s="182" t="s">
        <v>752</v>
      </c>
      <c r="G142" s="183" t="s">
        <v>296</v>
      </c>
      <c r="H142" s="184">
        <v>76</v>
      </c>
      <c r="I142" s="185"/>
      <c r="J142" s="186">
        <f t="shared" si="10"/>
        <v>0</v>
      </c>
      <c r="K142" s="182" t="s">
        <v>163</v>
      </c>
      <c r="L142" s="41"/>
      <c r="M142" s="187" t="s">
        <v>19</v>
      </c>
      <c r="N142" s="188" t="s">
        <v>39</v>
      </c>
      <c r="O142" s="66"/>
      <c r="P142" s="189">
        <f t="shared" si="11"/>
        <v>0</v>
      </c>
      <c r="Q142" s="189">
        <v>1.0000000000000001E-5</v>
      </c>
      <c r="R142" s="189">
        <f t="shared" si="12"/>
        <v>7.6000000000000004E-4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253</v>
      </c>
      <c r="AT142" s="191" t="s">
        <v>159</v>
      </c>
      <c r="AU142" s="191" t="s">
        <v>77</v>
      </c>
      <c r="AY142" s="19" t="s">
        <v>156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75</v>
      </c>
      <c r="BK142" s="192">
        <f t="shared" si="19"/>
        <v>0</v>
      </c>
      <c r="BL142" s="19" t="s">
        <v>253</v>
      </c>
      <c r="BM142" s="191" t="s">
        <v>1963</v>
      </c>
    </row>
    <row r="143" spans="1:65" s="2" customFormat="1" ht="37.9" customHeight="1">
      <c r="A143" s="36"/>
      <c r="B143" s="37"/>
      <c r="C143" s="180" t="s">
        <v>386</v>
      </c>
      <c r="D143" s="180" t="s">
        <v>159</v>
      </c>
      <c r="E143" s="181" t="s">
        <v>754</v>
      </c>
      <c r="F143" s="182" t="s">
        <v>755</v>
      </c>
      <c r="G143" s="183" t="s">
        <v>251</v>
      </c>
      <c r="H143" s="184">
        <v>0.223</v>
      </c>
      <c r="I143" s="185"/>
      <c r="J143" s="186">
        <f t="shared" si="10"/>
        <v>0</v>
      </c>
      <c r="K143" s="182" t="s">
        <v>163</v>
      </c>
      <c r="L143" s="41"/>
      <c r="M143" s="187" t="s">
        <v>19</v>
      </c>
      <c r="N143" s="188" t="s">
        <v>39</v>
      </c>
      <c r="O143" s="66"/>
      <c r="P143" s="189">
        <f t="shared" si="11"/>
        <v>0</v>
      </c>
      <c r="Q143" s="189">
        <v>0</v>
      </c>
      <c r="R143" s="189">
        <f t="shared" si="12"/>
        <v>0</v>
      </c>
      <c r="S143" s="189">
        <v>0</v>
      </c>
      <c r="T143" s="19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253</v>
      </c>
      <c r="AT143" s="191" t="s">
        <v>159</v>
      </c>
      <c r="AU143" s="191" t="s">
        <v>77</v>
      </c>
      <c r="AY143" s="19" t="s">
        <v>156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9" t="s">
        <v>75</v>
      </c>
      <c r="BK143" s="192">
        <f t="shared" si="19"/>
        <v>0</v>
      </c>
      <c r="BL143" s="19" t="s">
        <v>253</v>
      </c>
      <c r="BM143" s="191" t="s">
        <v>1964</v>
      </c>
    </row>
    <row r="144" spans="1:65" s="2" customFormat="1" ht="37.9" customHeight="1">
      <c r="A144" s="36"/>
      <c r="B144" s="37"/>
      <c r="C144" s="180" t="s">
        <v>390</v>
      </c>
      <c r="D144" s="180" t="s">
        <v>159</v>
      </c>
      <c r="E144" s="181" t="s">
        <v>758</v>
      </c>
      <c r="F144" s="182" t="s">
        <v>759</v>
      </c>
      <c r="G144" s="183" t="s">
        <v>251</v>
      </c>
      <c r="H144" s="184">
        <v>0.104</v>
      </c>
      <c r="I144" s="185"/>
      <c r="J144" s="186">
        <f t="shared" si="10"/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253</v>
      </c>
      <c r="AT144" s="191" t="s">
        <v>159</v>
      </c>
      <c r="AU144" s="191" t="s">
        <v>77</v>
      </c>
      <c r="AY144" s="19" t="s">
        <v>156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9" t="s">
        <v>75</v>
      </c>
      <c r="BK144" s="192">
        <f t="shared" si="19"/>
        <v>0</v>
      </c>
      <c r="BL144" s="19" t="s">
        <v>253</v>
      </c>
      <c r="BM144" s="191" t="s">
        <v>1965</v>
      </c>
    </row>
    <row r="145" spans="1:65" s="2" customFormat="1" ht="49.15" customHeight="1">
      <c r="A145" s="36"/>
      <c r="B145" s="37"/>
      <c r="C145" s="180" t="s">
        <v>394</v>
      </c>
      <c r="D145" s="180" t="s">
        <v>159</v>
      </c>
      <c r="E145" s="181" t="s">
        <v>761</v>
      </c>
      <c r="F145" s="182" t="s">
        <v>762</v>
      </c>
      <c r="G145" s="183" t="s">
        <v>251</v>
      </c>
      <c r="H145" s="184">
        <v>0.104</v>
      </c>
      <c r="I145" s="185"/>
      <c r="J145" s="186">
        <f t="shared" si="10"/>
        <v>0</v>
      </c>
      <c r="K145" s="182" t="s">
        <v>163</v>
      </c>
      <c r="L145" s="41"/>
      <c r="M145" s="187" t="s">
        <v>19</v>
      </c>
      <c r="N145" s="188" t="s">
        <v>39</v>
      </c>
      <c r="O145" s="66"/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253</v>
      </c>
      <c r="AT145" s="191" t="s">
        <v>159</v>
      </c>
      <c r="AU145" s="191" t="s">
        <v>77</v>
      </c>
      <c r="AY145" s="19" t="s">
        <v>156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9" t="s">
        <v>75</v>
      </c>
      <c r="BK145" s="192">
        <f t="shared" si="19"/>
        <v>0</v>
      </c>
      <c r="BL145" s="19" t="s">
        <v>253</v>
      </c>
      <c r="BM145" s="191" t="s">
        <v>1966</v>
      </c>
    </row>
    <row r="146" spans="1:65" s="12" customFormat="1" ht="22.9" customHeight="1">
      <c r="B146" s="164"/>
      <c r="C146" s="165"/>
      <c r="D146" s="166" t="s">
        <v>67</v>
      </c>
      <c r="E146" s="178" t="s">
        <v>776</v>
      </c>
      <c r="F146" s="178" t="s">
        <v>777</v>
      </c>
      <c r="G146" s="165"/>
      <c r="H146" s="165"/>
      <c r="I146" s="168"/>
      <c r="J146" s="179">
        <f>BK146</f>
        <v>0</v>
      </c>
      <c r="K146" s="165"/>
      <c r="L146" s="170"/>
      <c r="M146" s="171"/>
      <c r="N146" s="172"/>
      <c r="O146" s="172"/>
      <c r="P146" s="173">
        <f>SUM(P147:P176)</f>
        <v>0</v>
      </c>
      <c r="Q146" s="172"/>
      <c r="R146" s="173">
        <f>SUM(R147:R176)</f>
        <v>8.9499999999999996E-2</v>
      </c>
      <c r="S146" s="172"/>
      <c r="T146" s="174">
        <f>SUM(T147:T176)</f>
        <v>7.7859999999999999E-2</v>
      </c>
      <c r="AR146" s="175" t="s">
        <v>77</v>
      </c>
      <c r="AT146" s="176" t="s">
        <v>67</v>
      </c>
      <c r="AU146" s="176" t="s">
        <v>75</v>
      </c>
      <c r="AY146" s="175" t="s">
        <v>156</v>
      </c>
      <c r="BK146" s="177">
        <f>SUM(BK147:BK176)</f>
        <v>0</v>
      </c>
    </row>
    <row r="147" spans="1:65" s="2" customFormat="1" ht="24.2" customHeight="1">
      <c r="A147" s="36"/>
      <c r="B147" s="37"/>
      <c r="C147" s="180" t="s">
        <v>400</v>
      </c>
      <c r="D147" s="180" t="s">
        <v>159</v>
      </c>
      <c r="E147" s="181" t="s">
        <v>778</v>
      </c>
      <c r="F147" s="182" t="s">
        <v>779</v>
      </c>
      <c r="G147" s="183" t="s">
        <v>641</v>
      </c>
      <c r="H147" s="184">
        <v>1</v>
      </c>
      <c r="I147" s="185"/>
      <c r="J147" s="186">
        <f t="shared" ref="J147:J176" si="20">ROUND(I147*H147,2)</f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 t="shared" ref="P147:P176" si="21">O147*H147</f>
        <v>0</v>
      </c>
      <c r="Q147" s="189">
        <v>0</v>
      </c>
      <c r="R147" s="189">
        <f t="shared" ref="R147:R176" si="22">Q147*H147</f>
        <v>0</v>
      </c>
      <c r="S147" s="189">
        <v>1.933E-2</v>
      </c>
      <c r="T147" s="190">
        <f t="shared" ref="T147:T176" si="23">S147*H147</f>
        <v>1.933E-2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253</v>
      </c>
      <c r="AT147" s="191" t="s">
        <v>159</v>
      </c>
      <c r="AU147" s="191" t="s">
        <v>77</v>
      </c>
      <c r="AY147" s="19" t="s">
        <v>156</v>
      </c>
      <c r="BE147" s="192">
        <f t="shared" ref="BE147:BE176" si="24">IF(N147="základní",J147,0)</f>
        <v>0</v>
      </c>
      <c r="BF147" s="192">
        <f t="shared" ref="BF147:BF176" si="25">IF(N147="snížená",J147,0)</f>
        <v>0</v>
      </c>
      <c r="BG147" s="192">
        <f t="shared" ref="BG147:BG176" si="26">IF(N147="zákl. přenesená",J147,0)</f>
        <v>0</v>
      </c>
      <c r="BH147" s="192">
        <f t="shared" ref="BH147:BH176" si="27">IF(N147="sníž. přenesená",J147,0)</f>
        <v>0</v>
      </c>
      <c r="BI147" s="192">
        <f t="shared" ref="BI147:BI176" si="28">IF(N147="nulová",J147,0)</f>
        <v>0</v>
      </c>
      <c r="BJ147" s="19" t="s">
        <v>75</v>
      </c>
      <c r="BK147" s="192">
        <f t="shared" ref="BK147:BK176" si="29">ROUND(I147*H147,2)</f>
        <v>0</v>
      </c>
      <c r="BL147" s="19" t="s">
        <v>253</v>
      </c>
      <c r="BM147" s="191" t="s">
        <v>1967</v>
      </c>
    </row>
    <row r="148" spans="1:65" s="2" customFormat="1" ht="24.2" customHeight="1">
      <c r="A148" s="36"/>
      <c r="B148" s="37"/>
      <c r="C148" s="180" t="s">
        <v>405</v>
      </c>
      <c r="D148" s="180" t="s">
        <v>159</v>
      </c>
      <c r="E148" s="181" t="s">
        <v>787</v>
      </c>
      <c r="F148" s="182" t="s">
        <v>788</v>
      </c>
      <c r="G148" s="183" t="s">
        <v>345</v>
      </c>
      <c r="H148" s="184">
        <v>1</v>
      </c>
      <c r="I148" s="185"/>
      <c r="J148" s="186">
        <f t="shared" si="20"/>
        <v>0</v>
      </c>
      <c r="K148" s="182" t="s">
        <v>163</v>
      </c>
      <c r="L148" s="41"/>
      <c r="M148" s="187" t="s">
        <v>19</v>
      </c>
      <c r="N148" s="188" t="s">
        <v>39</v>
      </c>
      <c r="O148" s="66"/>
      <c r="P148" s="189">
        <f t="shared" si="21"/>
        <v>0</v>
      </c>
      <c r="Q148" s="189">
        <v>2.47E-3</v>
      </c>
      <c r="R148" s="189">
        <f t="shared" si="22"/>
        <v>2.47E-3</v>
      </c>
      <c r="S148" s="189">
        <v>0</v>
      </c>
      <c r="T148" s="190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253</v>
      </c>
      <c r="AT148" s="191" t="s">
        <v>159</v>
      </c>
      <c r="AU148" s="191" t="s">
        <v>77</v>
      </c>
      <c r="AY148" s="19" t="s">
        <v>156</v>
      </c>
      <c r="BE148" s="192">
        <f t="shared" si="24"/>
        <v>0</v>
      </c>
      <c r="BF148" s="192">
        <f t="shared" si="25"/>
        <v>0</v>
      </c>
      <c r="BG148" s="192">
        <f t="shared" si="26"/>
        <v>0</v>
      </c>
      <c r="BH148" s="192">
        <f t="shared" si="27"/>
        <v>0</v>
      </c>
      <c r="BI148" s="192">
        <f t="shared" si="28"/>
        <v>0</v>
      </c>
      <c r="BJ148" s="19" t="s">
        <v>75</v>
      </c>
      <c r="BK148" s="192">
        <f t="shared" si="29"/>
        <v>0</v>
      </c>
      <c r="BL148" s="19" t="s">
        <v>253</v>
      </c>
      <c r="BM148" s="191" t="s">
        <v>1968</v>
      </c>
    </row>
    <row r="149" spans="1:65" s="2" customFormat="1" ht="14.45" customHeight="1">
      <c r="A149" s="36"/>
      <c r="B149" s="37"/>
      <c r="C149" s="180" t="s">
        <v>412</v>
      </c>
      <c r="D149" s="180" t="s">
        <v>159</v>
      </c>
      <c r="E149" s="181" t="s">
        <v>793</v>
      </c>
      <c r="F149" s="182" t="s">
        <v>794</v>
      </c>
      <c r="G149" s="183" t="s">
        <v>641</v>
      </c>
      <c r="H149" s="184">
        <v>1</v>
      </c>
      <c r="I149" s="185"/>
      <c r="J149" s="186">
        <f t="shared" si="20"/>
        <v>0</v>
      </c>
      <c r="K149" s="182" t="s">
        <v>163</v>
      </c>
      <c r="L149" s="41"/>
      <c r="M149" s="187" t="s">
        <v>19</v>
      </c>
      <c r="N149" s="188" t="s">
        <v>39</v>
      </c>
      <c r="O149" s="66"/>
      <c r="P149" s="189">
        <f t="shared" si="21"/>
        <v>0</v>
      </c>
      <c r="Q149" s="189">
        <v>0</v>
      </c>
      <c r="R149" s="189">
        <f t="shared" si="22"/>
        <v>0</v>
      </c>
      <c r="S149" s="189">
        <v>1.9460000000000002E-2</v>
      </c>
      <c r="T149" s="190">
        <f t="shared" si="23"/>
        <v>1.9460000000000002E-2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253</v>
      </c>
      <c r="AT149" s="191" t="s">
        <v>159</v>
      </c>
      <c r="AU149" s="191" t="s">
        <v>77</v>
      </c>
      <c r="AY149" s="19" t="s">
        <v>156</v>
      </c>
      <c r="BE149" s="192">
        <f t="shared" si="24"/>
        <v>0</v>
      </c>
      <c r="BF149" s="192">
        <f t="shared" si="25"/>
        <v>0</v>
      </c>
      <c r="BG149" s="192">
        <f t="shared" si="26"/>
        <v>0</v>
      </c>
      <c r="BH149" s="192">
        <f t="shared" si="27"/>
        <v>0</v>
      </c>
      <c r="BI149" s="192">
        <f t="shared" si="28"/>
        <v>0</v>
      </c>
      <c r="BJ149" s="19" t="s">
        <v>75</v>
      </c>
      <c r="BK149" s="192">
        <f t="shared" si="29"/>
        <v>0</v>
      </c>
      <c r="BL149" s="19" t="s">
        <v>253</v>
      </c>
      <c r="BM149" s="191" t="s">
        <v>1969</v>
      </c>
    </row>
    <row r="150" spans="1:65" s="2" customFormat="1" ht="14.45" customHeight="1">
      <c r="A150" s="36"/>
      <c r="B150" s="37"/>
      <c r="C150" s="180" t="s">
        <v>417</v>
      </c>
      <c r="D150" s="180" t="s">
        <v>159</v>
      </c>
      <c r="E150" s="181" t="s">
        <v>796</v>
      </c>
      <c r="F150" s="182" t="s">
        <v>797</v>
      </c>
      <c r="G150" s="183" t="s">
        <v>641</v>
      </c>
      <c r="H150" s="184">
        <v>2</v>
      </c>
      <c r="I150" s="185"/>
      <c r="J150" s="186">
        <f t="shared" si="20"/>
        <v>0</v>
      </c>
      <c r="K150" s="182" t="s">
        <v>163</v>
      </c>
      <c r="L150" s="41"/>
      <c r="M150" s="187" t="s">
        <v>19</v>
      </c>
      <c r="N150" s="188" t="s">
        <v>39</v>
      </c>
      <c r="O150" s="66"/>
      <c r="P150" s="189">
        <f t="shared" si="21"/>
        <v>0</v>
      </c>
      <c r="Q150" s="189">
        <v>1.73E-3</v>
      </c>
      <c r="R150" s="189">
        <f t="shared" si="22"/>
        <v>3.46E-3</v>
      </c>
      <c r="S150" s="189">
        <v>0</v>
      </c>
      <c r="T150" s="190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253</v>
      </c>
      <c r="AT150" s="191" t="s">
        <v>159</v>
      </c>
      <c r="AU150" s="191" t="s">
        <v>77</v>
      </c>
      <c r="AY150" s="19" t="s">
        <v>156</v>
      </c>
      <c r="BE150" s="192">
        <f t="shared" si="24"/>
        <v>0</v>
      </c>
      <c r="BF150" s="192">
        <f t="shared" si="25"/>
        <v>0</v>
      </c>
      <c r="BG150" s="192">
        <f t="shared" si="26"/>
        <v>0</v>
      </c>
      <c r="BH150" s="192">
        <f t="shared" si="27"/>
        <v>0</v>
      </c>
      <c r="BI150" s="192">
        <f t="shared" si="28"/>
        <v>0</v>
      </c>
      <c r="BJ150" s="19" t="s">
        <v>75</v>
      </c>
      <c r="BK150" s="192">
        <f t="shared" si="29"/>
        <v>0</v>
      </c>
      <c r="BL150" s="19" t="s">
        <v>253</v>
      </c>
      <c r="BM150" s="191" t="s">
        <v>1970</v>
      </c>
    </row>
    <row r="151" spans="1:65" s="2" customFormat="1" ht="14.45" customHeight="1">
      <c r="A151" s="36"/>
      <c r="B151" s="37"/>
      <c r="C151" s="180" t="s">
        <v>421</v>
      </c>
      <c r="D151" s="180" t="s">
        <v>159</v>
      </c>
      <c r="E151" s="181" t="s">
        <v>804</v>
      </c>
      <c r="F151" s="182" t="s">
        <v>805</v>
      </c>
      <c r="G151" s="183" t="s">
        <v>641</v>
      </c>
      <c r="H151" s="184">
        <v>1</v>
      </c>
      <c r="I151" s="185"/>
      <c r="J151" s="186">
        <f t="shared" si="20"/>
        <v>0</v>
      </c>
      <c r="K151" s="182" t="s">
        <v>163</v>
      </c>
      <c r="L151" s="41"/>
      <c r="M151" s="187" t="s">
        <v>19</v>
      </c>
      <c r="N151" s="188" t="s">
        <v>39</v>
      </c>
      <c r="O151" s="66"/>
      <c r="P151" s="189">
        <f t="shared" si="21"/>
        <v>0</v>
      </c>
      <c r="Q151" s="189">
        <v>0</v>
      </c>
      <c r="R151" s="189">
        <f t="shared" si="22"/>
        <v>0</v>
      </c>
      <c r="S151" s="189">
        <v>3.2899999999999999E-2</v>
      </c>
      <c r="T151" s="190">
        <f t="shared" si="23"/>
        <v>3.2899999999999999E-2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253</v>
      </c>
      <c r="AT151" s="191" t="s">
        <v>159</v>
      </c>
      <c r="AU151" s="191" t="s">
        <v>77</v>
      </c>
      <c r="AY151" s="19" t="s">
        <v>156</v>
      </c>
      <c r="BE151" s="192">
        <f t="shared" si="24"/>
        <v>0</v>
      </c>
      <c r="BF151" s="192">
        <f t="shared" si="25"/>
        <v>0</v>
      </c>
      <c r="BG151" s="192">
        <f t="shared" si="26"/>
        <v>0</v>
      </c>
      <c r="BH151" s="192">
        <f t="shared" si="27"/>
        <v>0</v>
      </c>
      <c r="BI151" s="192">
        <f t="shared" si="28"/>
        <v>0</v>
      </c>
      <c r="BJ151" s="19" t="s">
        <v>75</v>
      </c>
      <c r="BK151" s="192">
        <f t="shared" si="29"/>
        <v>0</v>
      </c>
      <c r="BL151" s="19" t="s">
        <v>253</v>
      </c>
      <c r="BM151" s="191" t="s">
        <v>1971</v>
      </c>
    </row>
    <row r="152" spans="1:65" s="2" customFormat="1" ht="24.2" customHeight="1">
      <c r="A152" s="36"/>
      <c r="B152" s="37"/>
      <c r="C152" s="180" t="s">
        <v>425</v>
      </c>
      <c r="D152" s="180" t="s">
        <v>159</v>
      </c>
      <c r="E152" s="181" t="s">
        <v>1972</v>
      </c>
      <c r="F152" s="182" t="s">
        <v>1973</v>
      </c>
      <c r="G152" s="183" t="s">
        <v>641</v>
      </c>
      <c r="H152" s="184">
        <v>1</v>
      </c>
      <c r="I152" s="185"/>
      <c r="J152" s="186">
        <f t="shared" si="20"/>
        <v>0</v>
      </c>
      <c r="K152" s="182" t="s">
        <v>163</v>
      </c>
      <c r="L152" s="41"/>
      <c r="M152" s="187" t="s">
        <v>19</v>
      </c>
      <c r="N152" s="188" t="s">
        <v>39</v>
      </c>
      <c r="O152" s="66"/>
      <c r="P152" s="189">
        <f t="shared" si="21"/>
        <v>0</v>
      </c>
      <c r="Q152" s="189">
        <v>1.57E-3</v>
      </c>
      <c r="R152" s="189">
        <f t="shared" si="22"/>
        <v>1.57E-3</v>
      </c>
      <c r="S152" s="189">
        <v>0</v>
      </c>
      <c r="T152" s="190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253</v>
      </c>
      <c r="AT152" s="191" t="s">
        <v>159</v>
      </c>
      <c r="AU152" s="191" t="s">
        <v>77</v>
      </c>
      <c r="AY152" s="19" t="s">
        <v>156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9" t="s">
        <v>75</v>
      </c>
      <c r="BK152" s="192">
        <f t="shared" si="29"/>
        <v>0</v>
      </c>
      <c r="BL152" s="19" t="s">
        <v>253</v>
      </c>
      <c r="BM152" s="191" t="s">
        <v>1974</v>
      </c>
    </row>
    <row r="153" spans="1:65" s="2" customFormat="1" ht="24.2" customHeight="1">
      <c r="A153" s="36"/>
      <c r="B153" s="37"/>
      <c r="C153" s="180" t="s">
        <v>429</v>
      </c>
      <c r="D153" s="180" t="s">
        <v>159</v>
      </c>
      <c r="E153" s="181" t="s">
        <v>1975</v>
      </c>
      <c r="F153" s="182" t="s">
        <v>1976</v>
      </c>
      <c r="G153" s="183" t="s">
        <v>641</v>
      </c>
      <c r="H153" s="184">
        <v>1</v>
      </c>
      <c r="I153" s="185"/>
      <c r="J153" s="186">
        <f t="shared" si="20"/>
        <v>0</v>
      </c>
      <c r="K153" s="182" t="s">
        <v>163</v>
      </c>
      <c r="L153" s="41"/>
      <c r="M153" s="187" t="s">
        <v>19</v>
      </c>
      <c r="N153" s="188" t="s">
        <v>39</v>
      </c>
      <c r="O153" s="66"/>
      <c r="P153" s="189">
        <f t="shared" si="21"/>
        <v>0</v>
      </c>
      <c r="Q153" s="189">
        <v>4.2999999999999999E-4</v>
      </c>
      <c r="R153" s="189">
        <f t="shared" si="22"/>
        <v>4.2999999999999999E-4</v>
      </c>
      <c r="S153" s="189">
        <v>0</v>
      </c>
      <c r="T153" s="190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253</v>
      </c>
      <c r="AT153" s="191" t="s">
        <v>159</v>
      </c>
      <c r="AU153" s="191" t="s">
        <v>77</v>
      </c>
      <c r="AY153" s="19" t="s">
        <v>156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9" t="s">
        <v>75</v>
      </c>
      <c r="BK153" s="192">
        <f t="shared" si="29"/>
        <v>0</v>
      </c>
      <c r="BL153" s="19" t="s">
        <v>253</v>
      </c>
      <c r="BM153" s="191" t="s">
        <v>1977</v>
      </c>
    </row>
    <row r="154" spans="1:65" s="2" customFormat="1" ht="37.9" customHeight="1">
      <c r="A154" s="36"/>
      <c r="B154" s="37"/>
      <c r="C154" s="180" t="s">
        <v>433</v>
      </c>
      <c r="D154" s="180" t="s">
        <v>159</v>
      </c>
      <c r="E154" s="181" t="s">
        <v>848</v>
      </c>
      <c r="F154" s="182" t="s">
        <v>849</v>
      </c>
      <c r="G154" s="183" t="s">
        <v>251</v>
      </c>
      <c r="H154" s="184">
        <v>6.0000000000000001E-3</v>
      </c>
      <c r="I154" s="185"/>
      <c r="J154" s="186">
        <f t="shared" si="20"/>
        <v>0</v>
      </c>
      <c r="K154" s="182" t="s">
        <v>163</v>
      </c>
      <c r="L154" s="41"/>
      <c r="M154" s="187" t="s">
        <v>19</v>
      </c>
      <c r="N154" s="188" t="s">
        <v>39</v>
      </c>
      <c r="O154" s="66"/>
      <c r="P154" s="189">
        <f t="shared" si="21"/>
        <v>0</v>
      </c>
      <c r="Q154" s="189">
        <v>0</v>
      </c>
      <c r="R154" s="189">
        <f t="shared" si="22"/>
        <v>0</v>
      </c>
      <c r="S154" s="189">
        <v>0</v>
      </c>
      <c r="T154" s="190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253</v>
      </c>
      <c r="AT154" s="191" t="s">
        <v>159</v>
      </c>
      <c r="AU154" s="191" t="s">
        <v>77</v>
      </c>
      <c r="AY154" s="19" t="s">
        <v>156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9" t="s">
        <v>75</v>
      </c>
      <c r="BK154" s="192">
        <f t="shared" si="29"/>
        <v>0</v>
      </c>
      <c r="BL154" s="19" t="s">
        <v>253</v>
      </c>
      <c r="BM154" s="191" t="s">
        <v>1978</v>
      </c>
    </row>
    <row r="155" spans="1:65" s="2" customFormat="1" ht="14.45" customHeight="1">
      <c r="A155" s="36"/>
      <c r="B155" s="37"/>
      <c r="C155" s="180" t="s">
        <v>438</v>
      </c>
      <c r="D155" s="180" t="s">
        <v>159</v>
      </c>
      <c r="E155" s="181" t="s">
        <v>852</v>
      </c>
      <c r="F155" s="182" t="s">
        <v>853</v>
      </c>
      <c r="G155" s="183" t="s">
        <v>345</v>
      </c>
      <c r="H155" s="184">
        <v>1</v>
      </c>
      <c r="I155" s="185"/>
      <c r="J155" s="186">
        <f t="shared" si="20"/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si="21"/>
        <v>0</v>
      </c>
      <c r="Q155" s="189">
        <v>0</v>
      </c>
      <c r="R155" s="189">
        <f t="shared" si="22"/>
        <v>0</v>
      </c>
      <c r="S155" s="189">
        <v>4.8999999999999998E-4</v>
      </c>
      <c r="T155" s="190">
        <f t="shared" si="23"/>
        <v>4.8999999999999998E-4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9" t="s">
        <v>75</v>
      </c>
      <c r="BK155" s="192">
        <f t="shared" si="29"/>
        <v>0</v>
      </c>
      <c r="BL155" s="19" t="s">
        <v>253</v>
      </c>
      <c r="BM155" s="191" t="s">
        <v>1979</v>
      </c>
    </row>
    <row r="156" spans="1:65" s="2" customFormat="1" ht="14.45" customHeight="1">
      <c r="A156" s="36"/>
      <c r="B156" s="37"/>
      <c r="C156" s="180" t="s">
        <v>443</v>
      </c>
      <c r="D156" s="180" t="s">
        <v>159</v>
      </c>
      <c r="E156" s="181" t="s">
        <v>1980</v>
      </c>
      <c r="F156" s="182" t="s">
        <v>1981</v>
      </c>
      <c r="G156" s="183" t="s">
        <v>641</v>
      </c>
      <c r="H156" s="184">
        <v>2</v>
      </c>
      <c r="I156" s="185"/>
      <c r="J156" s="186">
        <f t="shared" si="2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21"/>
        <v>0</v>
      </c>
      <c r="Q156" s="189">
        <v>1.2999999999999999E-4</v>
      </c>
      <c r="R156" s="189">
        <f t="shared" si="22"/>
        <v>2.5999999999999998E-4</v>
      </c>
      <c r="S156" s="189">
        <v>0</v>
      </c>
      <c r="T156" s="190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9" t="s">
        <v>75</v>
      </c>
      <c r="BK156" s="192">
        <f t="shared" si="29"/>
        <v>0</v>
      </c>
      <c r="BL156" s="19" t="s">
        <v>253</v>
      </c>
      <c r="BM156" s="191" t="s">
        <v>1982</v>
      </c>
    </row>
    <row r="157" spans="1:65" s="2" customFormat="1" ht="24.2" customHeight="1">
      <c r="A157" s="36"/>
      <c r="B157" s="37"/>
      <c r="C157" s="180" t="s">
        <v>448</v>
      </c>
      <c r="D157" s="180" t="s">
        <v>159</v>
      </c>
      <c r="E157" s="181" t="s">
        <v>868</v>
      </c>
      <c r="F157" s="182" t="s">
        <v>869</v>
      </c>
      <c r="G157" s="183" t="s">
        <v>641</v>
      </c>
      <c r="H157" s="184">
        <v>6</v>
      </c>
      <c r="I157" s="185"/>
      <c r="J157" s="186">
        <f t="shared" si="20"/>
        <v>0</v>
      </c>
      <c r="K157" s="182" t="s">
        <v>163</v>
      </c>
      <c r="L157" s="41"/>
      <c r="M157" s="187" t="s">
        <v>19</v>
      </c>
      <c r="N157" s="188" t="s">
        <v>39</v>
      </c>
      <c r="O157" s="66"/>
      <c r="P157" s="189">
        <f t="shared" si="21"/>
        <v>0</v>
      </c>
      <c r="Q157" s="189">
        <v>9.0000000000000006E-5</v>
      </c>
      <c r="R157" s="189">
        <f t="shared" si="22"/>
        <v>5.4000000000000001E-4</v>
      </c>
      <c r="S157" s="189">
        <v>0</v>
      </c>
      <c r="T157" s="190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253</v>
      </c>
      <c r="AT157" s="191" t="s">
        <v>159</v>
      </c>
      <c r="AU157" s="191" t="s">
        <v>77</v>
      </c>
      <c r="AY157" s="19" t="s">
        <v>156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9" t="s">
        <v>75</v>
      </c>
      <c r="BK157" s="192">
        <f t="shared" si="29"/>
        <v>0</v>
      </c>
      <c r="BL157" s="19" t="s">
        <v>253</v>
      </c>
      <c r="BM157" s="191" t="s">
        <v>1983</v>
      </c>
    </row>
    <row r="158" spans="1:65" s="2" customFormat="1" ht="14.45" customHeight="1">
      <c r="A158" s="36"/>
      <c r="B158" s="37"/>
      <c r="C158" s="180" t="s">
        <v>453</v>
      </c>
      <c r="D158" s="180" t="s">
        <v>159</v>
      </c>
      <c r="E158" s="181" t="s">
        <v>872</v>
      </c>
      <c r="F158" s="182" t="s">
        <v>873</v>
      </c>
      <c r="G158" s="183" t="s">
        <v>641</v>
      </c>
      <c r="H158" s="184">
        <v>2</v>
      </c>
      <c r="I158" s="185"/>
      <c r="J158" s="186">
        <f t="shared" si="2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21"/>
        <v>0</v>
      </c>
      <c r="Q158" s="189">
        <v>0</v>
      </c>
      <c r="R158" s="189">
        <f t="shared" si="22"/>
        <v>0</v>
      </c>
      <c r="S158" s="189">
        <v>1.56E-3</v>
      </c>
      <c r="T158" s="190">
        <f t="shared" si="23"/>
        <v>3.1199999999999999E-3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9" t="s">
        <v>75</v>
      </c>
      <c r="BK158" s="192">
        <f t="shared" si="29"/>
        <v>0</v>
      </c>
      <c r="BL158" s="19" t="s">
        <v>253</v>
      </c>
      <c r="BM158" s="191" t="s">
        <v>1984</v>
      </c>
    </row>
    <row r="159" spans="1:65" s="2" customFormat="1" ht="24.2" customHeight="1">
      <c r="A159" s="36"/>
      <c r="B159" s="37"/>
      <c r="C159" s="180" t="s">
        <v>457</v>
      </c>
      <c r="D159" s="180" t="s">
        <v>159</v>
      </c>
      <c r="E159" s="181" t="s">
        <v>1985</v>
      </c>
      <c r="F159" s="182" t="s">
        <v>1986</v>
      </c>
      <c r="G159" s="183" t="s">
        <v>345</v>
      </c>
      <c r="H159" s="184">
        <v>1</v>
      </c>
      <c r="I159" s="185"/>
      <c r="J159" s="186">
        <f t="shared" si="20"/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 t="shared" si="21"/>
        <v>0</v>
      </c>
      <c r="Q159" s="189">
        <v>0</v>
      </c>
      <c r="R159" s="189">
        <f t="shared" si="22"/>
        <v>0</v>
      </c>
      <c r="S159" s="189">
        <v>0</v>
      </c>
      <c r="T159" s="190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9" t="s">
        <v>75</v>
      </c>
      <c r="BK159" s="192">
        <f t="shared" si="29"/>
        <v>0</v>
      </c>
      <c r="BL159" s="19" t="s">
        <v>253</v>
      </c>
      <c r="BM159" s="191" t="s">
        <v>1987</v>
      </c>
    </row>
    <row r="160" spans="1:65" s="2" customFormat="1" ht="24.2" customHeight="1">
      <c r="A160" s="36"/>
      <c r="B160" s="37"/>
      <c r="C160" s="180" t="s">
        <v>461</v>
      </c>
      <c r="D160" s="180" t="s">
        <v>159</v>
      </c>
      <c r="E160" s="181" t="s">
        <v>884</v>
      </c>
      <c r="F160" s="182" t="s">
        <v>885</v>
      </c>
      <c r="G160" s="183" t="s">
        <v>345</v>
      </c>
      <c r="H160" s="184">
        <v>2</v>
      </c>
      <c r="I160" s="185"/>
      <c r="J160" s="186">
        <f t="shared" si="20"/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 t="shared" si="21"/>
        <v>0</v>
      </c>
      <c r="Q160" s="189">
        <v>4.0000000000000003E-5</v>
      </c>
      <c r="R160" s="189">
        <f t="shared" si="22"/>
        <v>8.0000000000000007E-5</v>
      </c>
      <c r="S160" s="189">
        <v>0</v>
      </c>
      <c r="T160" s="190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253</v>
      </c>
      <c r="AT160" s="191" t="s">
        <v>159</v>
      </c>
      <c r="AU160" s="191" t="s">
        <v>77</v>
      </c>
      <c r="AY160" s="19" t="s">
        <v>156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9" t="s">
        <v>75</v>
      </c>
      <c r="BK160" s="192">
        <f t="shared" si="29"/>
        <v>0</v>
      </c>
      <c r="BL160" s="19" t="s">
        <v>253</v>
      </c>
      <c r="BM160" s="191" t="s">
        <v>1988</v>
      </c>
    </row>
    <row r="161" spans="1:65" s="2" customFormat="1" ht="14.45" customHeight="1">
      <c r="A161" s="36"/>
      <c r="B161" s="37"/>
      <c r="C161" s="230" t="s">
        <v>467</v>
      </c>
      <c r="D161" s="230" t="s">
        <v>300</v>
      </c>
      <c r="E161" s="231" t="s">
        <v>1989</v>
      </c>
      <c r="F161" s="232" t="s">
        <v>1990</v>
      </c>
      <c r="G161" s="233" t="s">
        <v>345</v>
      </c>
      <c r="H161" s="234">
        <v>1</v>
      </c>
      <c r="I161" s="235"/>
      <c r="J161" s="236">
        <f t="shared" si="20"/>
        <v>0</v>
      </c>
      <c r="K161" s="232" t="s">
        <v>163</v>
      </c>
      <c r="L161" s="237"/>
      <c r="M161" s="238" t="s">
        <v>19</v>
      </c>
      <c r="N161" s="239" t="s">
        <v>39</v>
      </c>
      <c r="O161" s="66"/>
      <c r="P161" s="189">
        <f t="shared" si="21"/>
        <v>0</v>
      </c>
      <c r="Q161" s="189">
        <v>1.4500000000000001E-2</v>
      </c>
      <c r="R161" s="189">
        <f t="shared" si="22"/>
        <v>1.4500000000000001E-2</v>
      </c>
      <c r="S161" s="189">
        <v>0</v>
      </c>
      <c r="T161" s="190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303</v>
      </c>
      <c r="AT161" s="191" t="s">
        <v>300</v>
      </c>
      <c r="AU161" s="191" t="s">
        <v>77</v>
      </c>
      <c r="AY161" s="19" t="s">
        <v>156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9" t="s">
        <v>75</v>
      </c>
      <c r="BK161" s="192">
        <f t="shared" si="29"/>
        <v>0</v>
      </c>
      <c r="BL161" s="19" t="s">
        <v>253</v>
      </c>
      <c r="BM161" s="191" t="s">
        <v>1991</v>
      </c>
    </row>
    <row r="162" spans="1:65" s="2" customFormat="1" ht="14.45" customHeight="1">
      <c r="A162" s="36"/>
      <c r="B162" s="37"/>
      <c r="C162" s="230" t="s">
        <v>474</v>
      </c>
      <c r="D162" s="230" t="s">
        <v>300</v>
      </c>
      <c r="E162" s="231" t="s">
        <v>1992</v>
      </c>
      <c r="F162" s="232" t="s">
        <v>1993</v>
      </c>
      <c r="G162" s="233" t="s">
        <v>345</v>
      </c>
      <c r="H162" s="234">
        <v>1</v>
      </c>
      <c r="I162" s="235"/>
      <c r="J162" s="236">
        <f t="shared" si="20"/>
        <v>0</v>
      </c>
      <c r="K162" s="232" t="s">
        <v>163</v>
      </c>
      <c r="L162" s="237"/>
      <c r="M162" s="238" t="s">
        <v>19</v>
      </c>
      <c r="N162" s="239" t="s">
        <v>39</v>
      </c>
      <c r="O162" s="66"/>
      <c r="P162" s="189">
        <f t="shared" si="21"/>
        <v>0</v>
      </c>
      <c r="Q162" s="189">
        <v>6.4999999999999997E-3</v>
      </c>
      <c r="R162" s="189">
        <f t="shared" si="22"/>
        <v>6.4999999999999997E-3</v>
      </c>
      <c r="S162" s="189">
        <v>0</v>
      </c>
      <c r="T162" s="190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303</v>
      </c>
      <c r="AT162" s="191" t="s">
        <v>300</v>
      </c>
      <c r="AU162" s="191" t="s">
        <v>77</v>
      </c>
      <c r="AY162" s="19" t="s">
        <v>156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9" t="s">
        <v>75</v>
      </c>
      <c r="BK162" s="192">
        <f t="shared" si="29"/>
        <v>0</v>
      </c>
      <c r="BL162" s="19" t="s">
        <v>253</v>
      </c>
      <c r="BM162" s="191" t="s">
        <v>1994</v>
      </c>
    </row>
    <row r="163" spans="1:65" s="2" customFormat="1" ht="14.45" customHeight="1">
      <c r="A163" s="36"/>
      <c r="B163" s="37"/>
      <c r="C163" s="230" t="s">
        <v>479</v>
      </c>
      <c r="D163" s="230" t="s">
        <v>300</v>
      </c>
      <c r="E163" s="231" t="s">
        <v>800</v>
      </c>
      <c r="F163" s="232" t="s">
        <v>801</v>
      </c>
      <c r="G163" s="233" t="s">
        <v>345</v>
      </c>
      <c r="H163" s="234">
        <v>1</v>
      </c>
      <c r="I163" s="235"/>
      <c r="J163" s="236">
        <f t="shared" si="20"/>
        <v>0</v>
      </c>
      <c r="K163" s="232" t="s">
        <v>163</v>
      </c>
      <c r="L163" s="237"/>
      <c r="M163" s="238" t="s">
        <v>19</v>
      </c>
      <c r="N163" s="239" t="s">
        <v>39</v>
      </c>
      <c r="O163" s="66"/>
      <c r="P163" s="189">
        <f t="shared" si="21"/>
        <v>0</v>
      </c>
      <c r="Q163" s="189">
        <v>1.35E-2</v>
      </c>
      <c r="R163" s="189">
        <f t="shared" si="22"/>
        <v>1.35E-2</v>
      </c>
      <c r="S163" s="189">
        <v>0</v>
      </c>
      <c r="T163" s="190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303</v>
      </c>
      <c r="AT163" s="191" t="s">
        <v>300</v>
      </c>
      <c r="AU163" s="191" t="s">
        <v>77</v>
      </c>
      <c r="AY163" s="19" t="s">
        <v>156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9" t="s">
        <v>75</v>
      </c>
      <c r="BK163" s="192">
        <f t="shared" si="29"/>
        <v>0</v>
      </c>
      <c r="BL163" s="19" t="s">
        <v>253</v>
      </c>
      <c r="BM163" s="191" t="s">
        <v>1995</v>
      </c>
    </row>
    <row r="164" spans="1:65" s="2" customFormat="1" ht="14.45" customHeight="1">
      <c r="A164" s="36"/>
      <c r="B164" s="37"/>
      <c r="C164" s="230" t="s">
        <v>484</v>
      </c>
      <c r="D164" s="230" t="s">
        <v>300</v>
      </c>
      <c r="E164" s="231" t="s">
        <v>1996</v>
      </c>
      <c r="F164" s="232" t="s">
        <v>1997</v>
      </c>
      <c r="G164" s="233" t="s">
        <v>345</v>
      </c>
      <c r="H164" s="234">
        <v>1</v>
      </c>
      <c r="I164" s="235"/>
      <c r="J164" s="236">
        <f t="shared" si="20"/>
        <v>0</v>
      </c>
      <c r="K164" s="232" t="s">
        <v>163</v>
      </c>
      <c r="L164" s="237"/>
      <c r="M164" s="238" t="s">
        <v>19</v>
      </c>
      <c r="N164" s="239" t="s">
        <v>39</v>
      </c>
      <c r="O164" s="66"/>
      <c r="P164" s="189">
        <f t="shared" si="21"/>
        <v>0</v>
      </c>
      <c r="Q164" s="189">
        <v>2.98E-2</v>
      </c>
      <c r="R164" s="189">
        <f t="shared" si="22"/>
        <v>2.98E-2</v>
      </c>
      <c r="S164" s="189">
        <v>0</v>
      </c>
      <c r="T164" s="190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303</v>
      </c>
      <c r="AT164" s="191" t="s">
        <v>300</v>
      </c>
      <c r="AU164" s="191" t="s">
        <v>77</v>
      </c>
      <c r="AY164" s="19" t="s">
        <v>156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9" t="s">
        <v>75</v>
      </c>
      <c r="BK164" s="192">
        <f t="shared" si="29"/>
        <v>0</v>
      </c>
      <c r="BL164" s="19" t="s">
        <v>253</v>
      </c>
      <c r="BM164" s="191" t="s">
        <v>1998</v>
      </c>
    </row>
    <row r="165" spans="1:65" s="2" customFormat="1" ht="14.45" customHeight="1">
      <c r="A165" s="36"/>
      <c r="B165" s="37"/>
      <c r="C165" s="230" t="s">
        <v>490</v>
      </c>
      <c r="D165" s="230" t="s">
        <v>300</v>
      </c>
      <c r="E165" s="231" t="s">
        <v>1999</v>
      </c>
      <c r="F165" s="232" t="s">
        <v>2000</v>
      </c>
      <c r="G165" s="233" t="s">
        <v>345</v>
      </c>
      <c r="H165" s="234">
        <v>1</v>
      </c>
      <c r="I165" s="235"/>
      <c r="J165" s="236">
        <f t="shared" si="20"/>
        <v>0</v>
      </c>
      <c r="K165" s="232" t="s">
        <v>163</v>
      </c>
      <c r="L165" s="237"/>
      <c r="M165" s="238" t="s">
        <v>19</v>
      </c>
      <c r="N165" s="239" t="s">
        <v>39</v>
      </c>
      <c r="O165" s="66"/>
      <c r="P165" s="189">
        <f t="shared" si="21"/>
        <v>0</v>
      </c>
      <c r="Q165" s="189">
        <v>6.4999999999999997E-3</v>
      </c>
      <c r="R165" s="189">
        <f t="shared" si="22"/>
        <v>6.4999999999999997E-3</v>
      </c>
      <c r="S165" s="189">
        <v>0</v>
      </c>
      <c r="T165" s="190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303</v>
      </c>
      <c r="AT165" s="191" t="s">
        <v>300</v>
      </c>
      <c r="AU165" s="191" t="s">
        <v>77</v>
      </c>
      <c r="AY165" s="19" t="s">
        <v>156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9" t="s">
        <v>75</v>
      </c>
      <c r="BK165" s="192">
        <f t="shared" si="29"/>
        <v>0</v>
      </c>
      <c r="BL165" s="19" t="s">
        <v>253</v>
      </c>
      <c r="BM165" s="191" t="s">
        <v>2001</v>
      </c>
    </row>
    <row r="166" spans="1:65" s="2" customFormat="1" ht="14.45" customHeight="1">
      <c r="A166" s="36"/>
      <c r="B166" s="37"/>
      <c r="C166" s="230" t="s">
        <v>497</v>
      </c>
      <c r="D166" s="230" t="s">
        <v>300</v>
      </c>
      <c r="E166" s="231" t="s">
        <v>860</v>
      </c>
      <c r="F166" s="232" t="s">
        <v>861</v>
      </c>
      <c r="G166" s="233" t="s">
        <v>345</v>
      </c>
      <c r="H166" s="234">
        <v>6</v>
      </c>
      <c r="I166" s="235"/>
      <c r="J166" s="236">
        <f t="shared" si="20"/>
        <v>0</v>
      </c>
      <c r="K166" s="232" t="s">
        <v>19</v>
      </c>
      <c r="L166" s="237"/>
      <c r="M166" s="238" t="s">
        <v>19</v>
      </c>
      <c r="N166" s="239" t="s">
        <v>39</v>
      </c>
      <c r="O166" s="66"/>
      <c r="P166" s="189">
        <f t="shared" si="21"/>
        <v>0</v>
      </c>
      <c r="Q166" s="189">
        <v>1.4999999999999999E-4</v>
      </c>
      <c r="R166" s="189">
        <f t="shared" si="22"/>
        <v>8.9999999999999998E-4</v>
      </c>
      <c r="S166" s="189">
        <v>0</v>
      </c>
      <c r="T166" s="190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303</v>
      </c>
      <c r="AT166" s="191" t="s">
        <v>300</v>
      </c>
      <c r="AU166" s="191" t="s">
        <v>77</v>
      </c>
      <c r="AY166" s="19" t="s">
        <v>156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9" t="s">
        <v>75</v>
      </c>
      <c r="BK166" s="192">
        <f t="shared" si="29"/>
        <v>0</v>
      </c>
      <c r="BL166" s="19" t="s">
        <v>253</v>
      </c>
      <c r="BM166" s="191" t="s">
        <v>2002</v>
      </c>
    </row>
    <row r="167" spans="1:65" s="2" customFormat="1" ht="14.45" customHeight="1">
      <c r="A167" s="36"/>
      <c r="B167" s="37"/>
      <c r="C167" s="230" t="s">
        <v>500</v>
      </c>
      <c r="D167" s="230" t="s">
        <v>300</v>
      </c>
      <c r="E167" s="231" t="s">
        <v>2003</v>
      </c>
      <c r="F167" s="232" t="s">
        <v>2004</v>
      </c>
      <c r="G167" s="233" t="s">
        <v>345</v>
      </c>
      <c r="H167" s="234">
        <v>2</v>
      </c>
      <c r="I167" s="235"/>
      <c r="J167" s="236">
        <f t="shared" si="20"/>
        <v>0</v>
      </c>
      <c r="K167" s="232" t="s">
        <v>163</v>
      </c>
      <c r="L167" s="237"/>
      <c r="M167" s="238" t="s">
        <v>19</v>
      </c>
      <c r="N167" s="239" t="s">
        <v>39</v>
      </c>
      <c r="O167" s="66"/>
      <c r="P167" s="189">
        <f t="shared" si="21"/>
        <v>0</v>
      </c>
      <c r="Q167" s="189">
        <v>1E-3</v>
      </c>
      <c r="R167" s="189">
        <f t="shared" si="22"/>
        <v>2E-3</v>
      </c>
      <c r="S167" s="189">
        <v>0</v>
      </c>
      <c r="T167" s="190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303</v>
      </c>
      <c r="AT167" s="191" t="s">
        <v>300</v>
      </c>
      <c r="AU167" s="191" t="s">
        <v>77</v>
      </c>
      <c r="AY167" s="19" t="s">
        <v>156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9" t="s">
        <v>75</v>
      </c>
      <c r="BK167" s="192">
        <f t="shared" si="29"/>
        <v>0</v>
      </c>
      <c r="BL167" s="19" t="s">
        <v>253</v>
      </c>
      <c r="BM167" s="191" t="s">
        <v>2005</v>
      </c>
    </row>
    <row r="168" spans="1:65" s="2" customFormat="1" ht="14.45" customHeight="1">
      <c r="A168" s="36"/>
      <c r="B168" s="37"/>
      <c r="C168" s="230" t="s">
        <v>505</v>
      </c>
      <c r="D168" s="230" t="s">
        <v>300</v>
      </c>
      <c r="E168" s="231" t="s">
        <v>888</v>
      </c>
      <c r="F168" s="232" t="s">
        <v>889</v>
      </c>
      <c r="G168" s="233" t="s">
        <v>345</v>
      </c>
      <c r="H168" s="234">
        <v>1</v>
      </c>
      <c r="I168" s="235"/>
      <c r="J168" s="236">
        <f t="shared" si="20"/>
        <v>0</v>
      </c>
      <c r="K168" s="232" t="s">
        <v>163</v>
      </c>
      <c r="L168" s="237"/>
      <c r="M168" s="238" t="s">
        <v>19</v>
      </c>
      <c r="N168" s="239" t="s">
        <v>39</v>
      </c>
      <c r="O168" s="66"/>
      <c r="P168" s="189">
        <f t="shared" si="21"/>
        <v>0</v>
      </c>
      <c r="Q168" s="189">
        <v>1.47E-3</v>
      </c>
      <c r="R168" s="189">
        <f t="shared" si="22"/>
        <v>1.47E-3</v>
      </c>
      <c r="S168" s="189">
        <v>0</v>
      </c>
      <c r="T168" s="190">
        <f t="shared" si="2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303</v>
      </c>
      <c r="AT168" s="191" t="s">
        <v>300</v>
      </c>
      <c r="AU168" s="191" t="s">
        <v>77</v>
      </c>
      <c r="AY168" s="19" t="s">
        <v>156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9" t="s">
        <v>75</v>
      </c>
      <c r="BK168" s="192">
        <f t="shared" si="29"/>
        <v>0</v>
      </c>
      <c r="BL168" s="19" t="s">
        <v>253</v>
      </c>
      <c r="BM168" s="191" t="s">
        <v>2006</v>
      </c>
    </row>
    <row r="169" spans="1:65" s="2" customFormat="1" ht="24.2" customHeight="1">
      <c r="A169" s="36"/>
      <c r="B169" s="37"/>
      <c r="C169" s="230" t="s">
        <v>509</v>
      </c>
      <c r="D169" s="230" t="s">
        <v>300</v>
      </c>
      <c r="E169" s="231" t="s">
        <v>2007</v>
      </c>
      <c r="F169" s="232" t="s">
        <v>2008</v>
      </c>
      <c r="G169" s="233" t="s">
        <v>345</v>
      </c>
      <c r="H169" s="234">
        <v>1</v>
      </c>
      <c r="I169" s="235"/>
      <c r="J169" s="236">
        <f t="shared" si="20"/>
        <v>0</v>
      </c>
      <c r="K169" s="232" t="s">
        <v>163</v>
      </c>
      <c r="L169" s="237"/>
      <c r="M169" s="238" t="s">
        <v>19</v>
      </c>
      <c r="N169" s="239" t="s">
        <v>39</v>
      </c>
      <c r="O169" s="66"/>
      <c r="P169" s="189">
        <f t="shared" si="21"/>
        <v>0</v>
      </c>
      <c r="Q169" s="189">
        <v>1.8E-3</v>
      </c>
      <c r="R169" s="189">
        <f t="shared" si="22"/>
        <v>1.8E-3</v>
      </c>
      <c r="S169" s="189">
        <v>0</v>
      </c>
      <c r="T169" s="190">
        <f t="shared" si="2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303</v>
      </c>
      <c r="AT169" s="191" t="s">
        <v>300</v>
      </c>
      <c r="AU169" s="191" t="s">
        <v>77</v>
      </c>
      <c r="AY169" s="19" t="s">
        <v>156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9" t="s">
        <v>75</v>
      </c>
      <c r="BK169" s="192">
        <f t="shared" si="29"/>
        <v>0</v>
      </c>
      <c r="BL169" s="19" t="s">
        <v>253</v>
      </c>
      <c r="BM169" s="191" t="s">
        <v>2009</v>
      </c>
    </row>
    <row r="170" spans="1:65" s="2" customFormat="1" ht="24.2" customHeight="1">
      <c r="A170" s="36"/>
      <c r="B170" s="37"/>
      <c r="C170" s="230" t="s">
        <v>513</v>
      </c>
      <c r="D170" s="230" t="s">
        <v>300</v>
      </c>
      <c r="E170" s="231" t="s">
        <v>2010</v>
      </c>
      <c r="F170" s="232" t="s">
        <v>2011</v>
      </c>
      <c r="G170" s="233" t="s">
        <v>345</v>
      </c>
      <c r="H170" s="234">
        <v>1</v>
      </c>
      <c r="I170" s="235"/>
      <c r="J170" s="236">
        <f t="shared" si="20"/>
        <v>0</v>
      </c>
      <c r="K170" s="232" t="s">
        <v>163</v>
      </c>
      <c r="L170" s="237"/>
      <c r="M170" s="238" t="s">
        <v>19</v>
      </c>
      <c r="N170" s="239" t="s">
        <v>39</v>
      </c>
      <c r="O170" s="66"/>
      <c r="P170" s="189">
        <f t="shared" si="21"/>
        <v>0</v>
      </c>
      <c r="Q170" s="189">
        <v>1.8E-3</v>
      </c>
      <c r="R170" s="189">
        <f t="shared" si="22"/>
        <v>1.8E-3</v>
      </c>
      <c r="S170" s="189">
        <v>0</v>
      </c>
      <c r="T170" s="190">
        <f t="shared" si="2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303</v>
      </c>
      <c r="AT170" s="191" t="s">
        <v>300</v>
      </c>
      <c r="AU170" s="191" t="s">
        <v>77</v>
      </c>
      <c r="AY170" s="19" t="s">
        <v>156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9" t="s">
        <v>75</v>
      </c>
      <c r="BK170" s="192">
        <f t="shared" si="29"/>
        <v>0</v>
      </c>
      <c r="BL170" s="19" t="s">
        <v>253</v>
      </c>
      <c r="BM170" s="191" t="s">
        <v>2012</v>
      </c>
    </row>
    <row r="171" spans="1:65" s="2" customFormat="1" ht="24.2" customHeight="1">
      <c r="A171" s="36"/>
      <c r="B171" s="37"/>
      <c r="C171" s="230" t="s">
        <v>519</v>
      </c>
      <c r="D171" s="230" t="s">
        <v>300</v>
      </c>
      <c r="E171" s="231" t="s">
        <v>2013</v>
      </c>
      <c r="F171" s="232" t="s">
        <v>2014</v>
      </c>
      <c r="G171" s="233" t="s">
        <v>345</v>
      </c>
      <c r="H171" s="234">
        <v>1</v>
      </c>
      <c r="I171" s="235"/>
      <c r="J171" s="236">
        <f t="shared" si="20"/>
        <v>0</v>
      </c>
      <c r="K171" s="232" t="s">
        <v>163</v>
      </c>
      <c r="L171" s="237"/>
      <c r="M171" s="238" t="s">
        <v>19</v>
      </c>
      <c r="N171" s="239" t="s">
        <v>39</v>
      </c>
      <c r="O171" s="66"/>
      <c r="P171" s="189">
        <f t="shared" si="21"/>
        <v>0</v>
      </c>
      <c r="Q171" s="189">
        <v>1.8E-3</v>
      </c>
      <c r="R171" s="189">
        <f t="shared" si="22"/>
        <v>1.8E-3</v>
      </c>
      <c r="S171" s="189">
        <v>0</v>
      </c>
      <c r="T171" s="190">
        <f t="shared" si="2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303</v>
      </c>
      <c r="AT171" s="191" t="s">
        <v>300</v>
      </c>
      <c r="AU171" s="191" t="s">
        <v>77</v>
      </c>
      <c r="AY171" s="19" t="s">
        <v>156</v>
      </c>
      <c r="BE171" s="192">
        <f t="shared" si="24"/>
        <v>0</v>
      </c>
      <c r="BF171" s="192">
        <f t="shared" si="25"/>
        <v>0</v>
      </c>
      <c r="BG171" s="192">
        <f t="shared" si="26"/>
        <v>0</v>
      </c>
      <c r="BH171" s="192">
        <f t="shared" si="27"/>
        <v>0</v>
      </c>
      <c r="BI171" s="192">
        <f t="shared" si="28"/>
        <v>0</v>
      </c>
      <c r="BJ171" s="19" t="s">
        <v>75</v>
      </c>
      <c r="BK171" s="192">
        <f t="shared" si="29"/>
        <v>0</v>
      </c>
      <c r="BL171" s="19" t="s">
        <v>253</v>
      </c>
      <c r="BM171" s="191" t="s">
        <v>2015</v>
      </c>
    </row>
    <row r="172" spans="1:65" s="2" customFormat="1" ht="24.2" customHeight="1">
      <c r="A172" s="36"/>
      <c r="B172" s="37"/>
      <c r="C172" s="180" t="s">
        <v>527</v>
      </c>
      <c r="D172" s="180" t="s">
        <v>159</v>
      </c>
      <c r="E172" s="181" t="s">
        <v>2016</v>
      </c>
      <c r="F172" s="182" t="s">
        <v>2017</v>
      </c>
      <c r="G172" s="183" t="s">
        <v>641</v>
      </c>
      <c r="H172" s="184">
        <v>1</v>
      </c>
      <c r="I172" s="185"/>
      <c r="J172" s="186">
        <f t="shared" si="20"/>
        <v>0</v>
      </c>
      <c r="K172" s="182" t="s">
        <v>163</v>
      </c>
      <c r="L172" s="41"/>
      <c r="M172" s="187" t="s">
        <v>19</v>
      </c>
      <c r="N172" s="188" t="s">
        <v>39</v>
      </c>
      <c r="O172" s="66"/>
      <c r="P172" s="189">
        <f t="shared" si="21"/>
        <v>0</v>
      </c>
      <c r="Q172" s="189">
        <v>1.2E-4</v>
      </c>
      <c r="R172" s="189">
        <f t="shared" si="22"/>
        <v>1.2E-4</v>
      </c>
      <c r="S172" s="189">
        <v>0</v>
      </c>
      <c r="T172" s="190">
        <f t="shared" si="2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253</v>
      </c>
      <c r="AT172" s="191" t="s">
        <v>159</v>
      </c>
      <c r="AU172" s="191" t="s">
        <v>77</v>
      </c>
      <c r="AY172" s="19" t="s">
        <v>156</v>
      </c>
      <c r="BE172" s="192">
        <f t="shared" si="24"/>
        <v>0</v>
      </c>
      <c r="BF172" s="192">
        <f t="shared" si="25"/>
        <v>0</v>
      </c>
      <c r="BG172" s="192">
        <f t="shared" si="26"/>
        <v>0</v>
      </c>
      <c r="BH172" s="192">
        <f t="shared" si="27"/>
        <v>0</v>
      </c>
      <c r="BI172" s="192">
        <f t="shared" si="28"/>
        <v>0</v>
      </c>
      <c r="BJ172" s="19" t="s">
        <v>75</v>
      </c>
      <c r="BK172" s="192">
        <f t="shared" si="29"/>
        <v>0</v>
      </c>
      <c r="BL172" s="19" t="s">
        <v>253</v>
      </c>
      <c r="BM172" s="191" t="s">
        <v>2018</v>
      </c>
    </row>
    <row r="173" spans="1:65" s="2" customFormat="1" ht="24.2" customHeight="1">
      <c r="A173" s="36"/>
      <c r="B173" s="37"/>
      <c r="C173" s="180" t="s">
        <v>532</v>
      </c>
      <c r="D173" s="180" t="s">
        <v>159</v>
      </c>
      <c r="E173" s="181" t="s">
        <v>904</v>
      </c>
      <c r="F173" s="182" t="s">
        <v>905</v>
      </c>
      <c r="G173" s="183" t="s">
        <v>345</v>
      </c>
      <c r="H173" s="184">
        <v>1</v>
      </c>
      <c r="I173" s="185"/>
      <c r="J173" s="186">
        <f t="shared" si="20"/>
        <v>0</v>
      </c>
      <c r="K173" s="182" t="s">
        <v>163</v>
      </c>
      <c r="L173" s="41"/>
      <c r="M173" s="187" t="s">
        <v>19</v>
      </c>
      <c r="N173" s="188" t="s">
        <v>39</v>
      </c>
      <c r="O173" s="66"/>
      <c r="P173" s="189">
        <f t="shared" si="21"/>
        <v>0</v>
      </c>
      <c r="Q173" s="189">
        <v>0</v>
      </c>
      <c r="R173" s="189">
        <f t="shared" si="22"/>
        <v>0</v>
      </c>
      <c r="S173" s="189">
        <v>8.5999999999999998E-4</v>
      </c>
      <c r="T173" s="190">
        <f t="shared" si="23"/>
        <v>8.5999999999999998E-4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253</v>
      </c>
      <c r="AT173" s="191" t="s">
        <v>159</v>
      </c>
      <c r="AU173" s="191" t="s">
        <v>77</v>
      </c>
      <c r="AY173" s="19" t="s">
        <v>156</v>
      </c>
      <c r="BE173" s="192">
        <f t="shared" si="24"/>
        <v>0</v>
      </c>
      <c r="BF173" s="192">
        <f t="shared" si="25"/>
        <v>0</v>
      </c>
      <c r="BG173" s="192">
        <f t="shared" si="26"/>
        <v>0</v>
      </c>
      <c r="BH173" s="192">
        <f t="shared" si="27"/>
        <v>0</v>
      </c>
      <c r="BI173" s="192">
        <f t="shared" si="28"/>
        <v>0</v>
      </c>
      <c r="BJ173" s="19" t="s">
        <v>75</v>
      </c>
      <c r="BK173" s="192">
        <f t="shared" si="29"/>
        <v>0</v>
      </c>
      <c r="BL173" s="19" t="s">
        <v>253</v>
      </c>
      <c r="BM173" s="191" t="s">
        <v>2019</v>
      </c>
    </row>
    <row r="174" spans="1:65" s="2" customFormat="1" ht="24.2" customHeight="1">
      <c r="A174" s="36"/>
      <c r="B174" s="37"/>
      <c r="C174" s="180" t="s">
        <v>537</v>
      </c>
      <c r="D174" s="180" t="s">
        <v>159</v>
      </c>
      <c r="E174" s="181" t="s">
        <v>908</v>
      </c>
      <c r="F174" s="182" t="s">
        <v>909</v>
      </c>
      <c r="G174" s="183" t="s">
        <v>345</v>
      </c>
      <c r="H174" s="184">
        <v>2</v>
      </c>
      <c r="I174" s="185"/>
      <c r="J174" s="186">
        <f t="shared" si="20"/>
        <v>0</v>
      </c>
      <c r="K174" s="182" t="s">
        <v>163</v>
      </c>
      <c r="L174" s="41"/>
      <c r="M174" s="187" t="s">
        <v>19</v>
      </c>
      <c r="N174" s="188" t="s">
        <v>39</v>
      </c>
      <c r="O174" s="66"/>
      <c r="P174" s="189">
        <f t="shared" si="21"/>
        <v>0</v>
      </c>
      <c r="Q174" s="189">
        <v>0</v>
      </c>
      <c r="R174" s="189">
        <f t="shared" si="22"/>
        <v>0</v>
      </c>
      <c r="S174" s="189">
        <v>8.4999999999999995E-4</v>
      </c>
      <c r="T174" s="190">
        <f t="shared" si="23"/>
        <v>1.6999999999999999E-3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253</v>
      </c>
      <c r="AT174" s="191" t="s">
        <v>159</v>
      </c>
      <c r="AU174" s="191" t="s">
        <v>77</v>
      </c>
      <c r="AY174" s="19" t="s">
        <v>156</v>
      </c>
      <c r="BE174" s="192">
        <f t="shared" si="24"/>
        <v>0</v>
      </c>
      <c r="BF174" s="192">
        <f t="shared" si="25"/>
        <v>0</v>
      </c>
      <c r="BG174" s="192">
        <f t="shared" si="26"/>
        <v>0</v>
      </c>
      <c r="BH174" s="192">
        <f t="shared" si="27"/>
        <v>0</v>
      </c>
      <c r="BI174" s="192">
        <f t="shared" si="28"/>
        <v>0</v>
      </c>
      <c r="BJ174" s="19" t="s">
        <v>75</v>
      </c>
      <c r="BK174" s="192">
        <f t="shared" si="29"/>
        <v>0</v>
      </c>
      <c r="BL174" s="19" t="s">
        <v>253</v>
      </c>
      <c r="BM174" s="191" t="s">
        <v>2020</v>
      </c>
    </row>
    <row r="175" spans="1:65" s="2" customFormat="1" ht="49.15" customHeight="1">
      <c r="A175" s="36"/>
      <c r="B175" s="37"/>
      <c r="C175" s="180" t="s">
        <v>543</v>
      </c>
      <c r="D175" s="180" t="s">
        <v>159</v>
      </c>
      <c r="E175" s="181" t="s">
        <v>912</v>
      </c>
      <c r="F175" s="182" t="s">
        <v>913</v>
      </c>
      <c r="G175" s="183" t="s">
        <v>251</v>
      </c>
      <c r="H175" s="184">
        <v>0.09</v>
      </c>
      <c r="I175" s="185"/>
      <c r="J175" s="186">
        <f t="shared" si="20"/>
        <v>0</v>
      </c>
      <c r="K175" s="182" t="s">
        <v>163</v>
      </c>
      <c r="L175" s="41"/>
      <c r="M175" s="187" t="s">
        <v>19</v>
      </c>
      <c r="N175" s="188" t="s">
        <v>39</v>
      </c>
      <c r="O175" s="66"/>
      <c r="P175" s="189">
        <f t="shared" si="21"/>
        <v>0</v>
      </c>
      <c r="Q175" s="189">
        <v>0</v>
      </c>
      <c r="R175" s="189">
        <f t="shared" si="22"/>
        <v>0</v>
      </c>
      <c r="S175" s="189">
        <v>0</v>
      </c>
      <c r="T175" s="190">
        <f t="shared" si="2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253</v>
      </c>
      <c r="AT175" s="191" t="s">
        <v>159</v>
      </c>
      <c r="AU175" s="191" t="s">
        <v>77</v>
      </c>
      <c r="AY175" s="19" t="s">
        <v>156</v>
      </c>
      <c r="BE175" s="192">
        <f t="shared" si="24"/>
        <v>0</v>
      </c>
      <c r="BF175" s="192">
        <f t="shared" si="25"/>
        <v>0</v>
      </c>
      <c r="BG175" s="192">
        <f t="shared" si="26"/>
        <v>0</v>
      </c>
      <c r="BH175" s="192">
        <f t="shared" si="27"/>
        <v>0</v>
      </c>
      <c r="BI175" s="192">
        <f t="shared" si="28"/>
        <v>0</v>
      </c>
      <c r="BJ175" s="19" t="s">
        <v>75</v>
      </c>
      <c r="BK175" s="192">
        <f t="shared" si="29"/>
        <v>0</v>
      </c>
      <c r="BL175" s="19" t="s">
        <v>253</v>
      </c>
      <c r="BM175" s="191" t="s">
        <v>2021</v>
      </c>
    </row>
    <row r="176" spans="1:65" s="2" customFormat="1" ht="49.15" customHeight="1">
      <c r="A176" s="36"/>
      <c r="B176" s="37"/>
      <c r="C176" s="180" t="s">
        <v>548</v>
      </c>
      <c r="D176" s="180" t="s">
        <v>159</v>
      </c>
      <c r="E176" s="181" t="s">
        <v>916</v>
      </c>
      <c r="F176" s="182" t="s">
        <v>917</v>
      </c>
      <c r="G176" s="183" t="s">
        <v>251</v>
      </c>
      <c r="H176" s="184">
        <v>0.09</v>
      </c>
      <c r="I176" s="185"/>
      <c r="J176" s="186">
        <f t="shared" si="20"/>
        <v>0</v>
      </c>
      <c r="K176" s="182" t="s">
        <v>163</v>
      </c>
      <c r="L176" s="41"/>
      <c r="M176" s="187" t="s">
        <v>19</v>
      </c>
      <c r="N176" s="188" t="s">
        <v>39</v>
      </c>
      <c r="O176" s="66"/>
      <c r="P176" s="189">
        <f t="shared" si="21"/>
        <v>0</v>
      </c>
      <c r="Q176" s="189">
        <v>0</v>
      </c>
      <c r="R176" s="189">
        <f t="shared" si="22"/>
        <v>0</v>
      </c>
      <c r="S176" s="189">
        <v>0</v>
      </c>
      <c r="T176" s="190">
        <f t="shared" si="2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253</v>
      </c>
      <c r="AT176" s="191" t="s">
        <v>159</v>
      </c>
      <c r="AU176" s="191" t="s">
        <v>77</v>
      </c>
      <c r="AY176" s="19" t="s">
        <v>156</v>
      </c>
      <c r="BE176" s="192">
        <f t="shared" si="24"/>
        <v>0</v>
      </c>
      <c r="BF176" s="192">
        <f t="shared" si="25"/>
        <v>0</v>
      </c>
      <c r="BG176" s="192">
        <f t="shared" si="26"/>
        <v>0</v>
      </c>
      <c r="BH176" s="192">
        <f t="shared" si="27"/>
        <v>0</v>
      </c>
      <c r="BI176" s="192">
        <f t="shared" si="28"/>
        <v>0</v>
      </c>
      <c r="BJ176" s="19" t="s">
        <v>75</v>
      </c>
      <c r="BK176" s="192">
        <f t="shared" si="29"/>
        <v>0</v>
      </c>
      <c r="BL176" s="19" t="s">
        <v>253</v>
      </c>
      <c r="BM176" s="191" t="s">
        <v>2022</v>
      </c>
    </row>
    <row r="177" spans="1:65" s="12" customFormat="1" ht="22.9" customHeight="1">
      <c r="B177" s="164"/>
      <c r="C177" s="165"/>
      <c r="D177" s="166" t="s">
        <v>67</v>
      </c>
      <c r="E177" s="178" t="s">
        <v>919</v>
      </c>
      <c r="F177" s="178" t="s">
        <v>920</v>
      </c>
      <c r="G177" s="165"/>
      <c r="H177" s="165"/>
      <c r="I177" s="168"/>
      <c r="J177" s="179">
        <f>BK177</f>
        <v>0</v>
      </c>
      <c r="K177" s="165"/>
      <c r="L177" s="170"/>
      <c r="M177" s="171"/>
      <c r="N177" s="172"/>
      <c r="O177" s="172"/>
      <c r="P177" s="173">
        <f>SUM(P178:P180)</f>
        <v>0</v>
      </c>
      <c r="Q177" s="172"/>
      <c r="R177" s="173">
        <f>SUM(R178:R180)</f>
        <v>9.1999999999999998E-3</v>
      </c>
      <c r="S177" s="172"/>
      <c r="T177" s="174">
        <f>SUM(T178:T180)</f>
        <v>0</v>
      </c>
      <c r="AR177" s="175" t="s">
        <v>77</v>
      </c>
      <c r="AT177" s="176" t="s">
        <v>67</v>
      </c>
      <c r="AU177" s="176" t="s">
        <v>75</v>
      </c>
      <c r="AY177" s="175" t="s">
        <v>156</v>
      </c>
      <c r="BK177" s="177">
        <f>SUM(BK178:BK180)</f>
        <v>0</v>
      </c>
    </row>
    <row r="178" spans="1:65" s="2" customFormat="1" ht="37.9" customHeight="1">
      <c r="A178" s="36"/>
      <c r="B178" s="37"/>
      <c r="C178" s="180" t="s">
        <v>552</v>
      </c>
      <c r="D178" s="180" t="s">
        <v>159</v>
      </c>
      <c r="E178" s="181" t="s">
        <v>922</v>
      </c>
      <c r="F178" s="182" t="s">
        <v>923</v>
      </c>
      <c r="G178" s="183" t="s">
        <v>641</v>
      </c>
      <c r="H178" s="184">
        <v>1</v>
      </c>
      <c r="I178" s="185"/>
      <c r="J178" s="186">
        <f>ROUND(I178*H178,2)</f>
        <v>0</v>
      </c>
      <c r="K178" s="182" t="s">
        <v>163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9.1999999999999998E-3</v>
      </c>
      <c r="R178" s="189">
        <f>Q178*H178</f>
        <v>9.1999999999999998E-3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253</v>
      </c>
      <c r="AT178" s="191" t="s">
        <v>159</v>
      </c>
      <c r="AU178" s="191" t="s">
        <v>77</v>
      </c>
      <c r="AY178" s="19" t="s">
        <v>156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75</v>
      </c>
      <c r="BK178" s="192">
        <f>ROUND(I178*H178,2)</f>
        <v>0</v>
      </c>
      <c r="BL178" s="19" t="s">
        <v>253</v>
      </c>
      <c r="BM178" s="191" t="s">
        <v>2023</v>
      </c>
    </row>
    <row r="179" spans="1:65" s="2" customFormat="1" ht="49.15" customHeight="1">
      <c r="A179" s="36"/>
      <c r="B179" s="37"/>
      <c r="C179" s="180" t="s">
        <v>560</v>
      </c>
      <c r="D179" s="180" t="s">
        <v>159</v>
      </c>
      <c r="E179" s="181" t="s">
        <v>926</v>
      </c>
      <c r="F179" s="182" t="s">
        <v>927</v>
      </c>
      <c r="G179" s="183" t="s">
        <v>251</v>
      </c>
      <c r="H179" s="184">
        <v>8.9999999999999993E-3</v>
      </c>
      <c r="I179" s="185"/>
      <c r="J179" s="186">
        <f>ROUND(I179*H179,2)</f>
        <v>0</v>
      </c>
      <c r="K179" s="182" t="s">
        <v>163</v>
      </c>
      <c r="L179" s="41"/>
      <c r="M179" s="187" t="s">
        <v>19</v>
      </c>
      <c r="N179" s="188" t="s">
        <v>39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253</v>
      </c>
      <c r="AT179" s="191" t="s">
        <v>159</v>
      </c>
      <c r="AU179" s="191" t="s">
        <v>77</v>
      </c>
      <c r="AY179" s="19" t="s">
        <v>156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75</v>
      </c>
      <c r="BK179" s="192">
        <f>ROUND(I179*H179,2)</f>
        <v>0</v>
      </c>
      <c r="BL179" s="19" t="s">
        <v>253</v>
      </c>
      <c r="BM179" s="191" t="s">
        <v>2024</v>
      </c>
    </row>
    <row r="180" spans="1:65" s="2" customFormat="1" ht="49.15" customHeight="1">
      <c r="A180" s="36"/>
      <c r="B180" s="37"/>
      <c r="C180" s="180" t="s">
        <v>799</v>
      </c>
      <c r="D180" s="180" t="s">
        <v>159</v>
      </c>
      <c r="E180" s="181" t="s">
        <v>930</v>
      </c>
      <c r="F180" s="182" t="s">
        <v>931</v>
      </c>
      <c r="G180" s="183" t="s">
        <v>251</v>
      </c>
      <c r="H180" s="184">
        <v>8.9999999999999993E-3</v>
      </c>
      <c r="I180" s="185"/>
      <c r="J180" s="186">
        <f>ROUND(I180*H180,2)</f>
        <v>0</v>
      </c>
      <c r="K180" s="182" t="s">
        <v>163</v>
      </c>
      <c r="L180" s="41"/>
      <c r="M180" s="187" t="s">
        <v>19</v>
      </c>
      <c r="N180" s="188" t="s">
        <v>39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253</v>
      </c>
      <c r="AT180" s="191" t="s">
        <v>159</v>
      </c>
      <c r="AU180" s="191" t="s">
        <v>77</v>
      </c>
      <c r="AY180" s="19" t="s">
        <v>156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75</v>
      </c>
      <c r="BK180" s="192">
        <f>ROUND(I180*H180,2)</f>
        <v>0</v>
      </c>
      <c r="BL180" s="19" t="s">
        <v>253</v>
      </c>
      <c r="BM180" s="191" t="s">
        <v>2025</v>
      </c>
    </row>
    <row r="181" spans="1:65" s="12" customFormat="1" ht="22.9" customHeight="1">
      <c r="B181" s="164"/>
      <c r="C181" s="165"/>
      <c r="D181" s="166" t="s">
        <v>67</v>
      </c>
      <c r="E181" s="178" t="s">
        <v>955</v>
      </c>
      <c r="F181" s="178" t="s">
        <v>956</v>
      </c>
      <c r="G181" s="165"/>
      <c r="H181" s="165"/>
      <c r="I181" s="168"/>
      <c r="J181" s="179">
        <f>BK181</f>
        <v>0</v>
      </c>
      <c r="K181" s="165"/>
      <c r="L181" s="170"/>
      <c r="M181" s="171"/>
      <c r="N181" s="172"/>
      <c r="O181" s="172"/>
      <c r="P181" s="173">
        <f>SUM(P182:P184)</f>
        <v>0</v>
      </c>
      <c r="Q181" s="172"/>
      <c r="R181" s="173">
        <f>SUM(R182:R184)</f>
        <v>6.9999999999999988E-4</v>
      </c>
      <c r="S181" s="172"/>
      <c r="T181" s="174">
        <f>SUM(T182:T184)</f>
        <v>0</v>
      </c>
      <c r="AR181" s="175" t="s">
        <v>77</v>
      </c>
      <c r="AT181" s="176" t="s">
        <v>67</v>
      </c>
      <c r="AU181" s="176" t="s">
        <v>75</v>
      </c>
      <c r="AY181" s="175" t="s">
        <v>156</v>
      </c>
      <c r="BK181" s="177">
        <f>SUM(BK182:BK184)</f>
        <v>0</v>
      </c>
    </row>
    <row r="182" spans="1:65" s="2" customFormat="1" ht="24.2" customHeight="1">
      <c r="A182" s="36"/>
      <c r="B182" s="37"/>
      <c r="C182" s="180" t="s">
        <v>803</v>
      </c>
      <c r="D182" s="180" t="s">
        <v>159</v>
      </c>
      <c r="E182" s="181" t="s">
        <v>958</v>
      </c>
      <c r="F182" s="182" t="s">
        <v>959</v>
      </c>
      <c r="G182" s="183" t="s">
        <v>960</v>
      </c>
      <c r="H182" s="184">
        <v>10</v>
      </c>
      <c r="I182" s="185"/>
      <c r="J182" s="186">
        <f>ROUND(I182*H182,2)</f>
        <v>0</v>
      </c>
      <c r="K182" s="182" t="s">
        <v>163</v>
      </c>
      <c r="L182" s="41"/>
      <c r="M182" s="187" t="s">
        <v>19</v>
      </c>
      <c r="N182" s="188" t="s">
        <v>39</v>
      </c>
      <c r="O182" s="66"/>
      <c r="P182" s="189">
        <f>O182*H182</f>
        <v>0</v>
      </c>
      <c r="Q182" s="189">
        <v>6.9999999999999994E-5</v>
      </c>
      <c r="R182" s="189">
        <f>Q182*H182</f>
        <v>6.9999999999999988E-4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253</v>
      </c>
      <c r="AT182" s="191" t="s">
        <v>159</v>
      </c>
      <c r="AU182" s="191" t="s">
        <v>77</v>
      </c>
      <c r="AY182" s="19" t="s">
        <v>156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75</v>
      </c>
      <c r="BK182" s="192">
        <f>ROUND(I182*H182,2)</f>
        <v>0</v>
      </c>
      <c r="BL182" s="19" t="s">
        <v>253</v>
      </c>
      <c r="BM182" s="191" t="s">
        <v>2026</v>
      </c>
    </row>
    <row r="183" spans="1:65" s="2" customFormat="1" ht="49.15" customHeight="1">
      <c r="A183" s="36"/>
      <c r="B183" s="37"/>
      <c r="C183" s="180" t="s">
        <v>807</v>
      </c>
      <c r="D183" s="180" t="s">
        <v>159</v>
      </c>
      <c r="E183" s="181" t="s">
        <v>963</v>
      </c>
      <c r="F183" s="182" t="s">
        <v>964</v>
      </c>
      <c r="G183" s="183" t="s">
        <v>251</v>
      </c>
      <c r="H183" s="184">
        <v>1E-3</v>
      </c>
      <c r="I183" s="185"/>
      <c r="J183" s="186">
        <f>ROUND(I183*H183,2)</f>
        <v>0</v>
      </c>
      <c r="K183" s="182" t="s">
        <v>163</v>
      </c>
      <c r="L183" s="41"/>
      <c r="M183" s="187" t="s">
        <v>19</v>
      </c>
      <c r="N183" s="188" t="s">
        <v>39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253</v>
      </c>
      <c r="AT183" s="191" t="s">
        <v>159</v>
      </c>
      <c r="AU183" s="191" t="s">
        <v>77</v>
      </c>
      <c r="AY183" s="19" t="s">
        <v>156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75</v>
      </c>
      <c r="BK183" s="192">
        <f>ROUND(I183*H183,2)</f>
        <v>0</v>
      </c>
      <c r="BL183" s="19" t="s">
        <v>253</v>
      </c>
      <c r="BM183" s="191" t="s">
        <v>2027</v>
      </c>
    </row>
    <row r="184" spans="1:65" s="2" customFormat="1" ht="49.15" customHeight="1">
      <c r="A184" s="36"/>
      <c r="B184" s="37"/>
      <c r="C184" s="180" t="s">
        <v>811</v>
      </c>
      <c r="D184" s="180" t="s">
        <v>159</v>
      </c>
      <c r="E184" s="181" t="s">
        <v>967</v>
      </c>
      <c r="F184" s="182" t="s">
        <v>968</v>
      </c>
      <c r="G184" s="183" t="s">
        <v>251</v>
      </c>
      <c r="H184" s="184">
        <v>1E-3</v>
      </c>
      <c r="I184" s="185"/>
      <c r="J184" s="186">
        <f>ROUND(I184*H184,2)</f>
        <v>0</v>
      </c>
      <c r="K184" s="182" t="s">
        <v>163</v>
      </c>
      <c r="L184" s="41"/>
      <c r="M184" s="243" t="s">
        <v>19</v>
      </c>
      <c r="N184" s="244" t="s">
        <v>39</v>
      </c>
      <c r="O184" s="245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253</v>
      </c>
      <c r="AT184" s="191" t="s">
        <v>159</v>
      </c>
      <c r="AU184" s="191" t="s">
        <v>77</v>
      </c>
      <c r="AY184" s="19" t="s">
        <v>156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75</v>
      </c>
      <c r="BK184" s="192">
        <f>ROUND(I184*H184,2)</f>
        <v>0</v>
      </c>
      <c r="BL184" s="19" t="s">
        <v>253</v>
      </c>
      <c r="BM184" s="191" t="s">
        <v>2028</v>
      </c>
    </row>
    <row r="185" spans="1:65" s="2" customFormat="1" ht="6.95" customHeight="1">
      <c r="A185" s="36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41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algorithmName="SHA-512" hashValue="mLCo9qpN4vcL55rbKIXEcL4qU5Mj+XxHLoGcxaRdPRYVzcwgafiWf6KXwQ+iDmvB5IDEC0dfWruynJJGc0aZLg==" saltValue="X/kJ0c9YJtWBA350Zi8OAus1Ad4F9co6zrvKoylVjmRRLr3eBQpSGc9joIfwzVyXZtCYz3LKpISLp7/ZUj14SA==" spinCount="100000" sheet="1" objects="1" scenarios="1" formatColumns="0" formatRows="0" autoFilter="0"/>
  <autoFilter ref="C93:K184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s="1" customFormat="1" ht="12" customHeight="1">
      <c r="B8" s="22"/>
      <c r="D8" s="114" t="s">
        <v>114</v>
      </c>
      <c r="L8" s="22"/>
    </row>
    <row r="9" spans="1:46" s="2" customFormat="1" ht="16.5" customHeight="1">
      <c r="A9" s="36"/>
      <c r="B9" s="41"/>
      <c r="C9" s="36"/>
      <c r="D9" s="36"/>
      <c r="E9" s="386" t="s">
        <v>1717</v>
      </c>
      <c r="F9" s="389"/>
      <c r="G9" s="389"/>
      <c r="H9" s="38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978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4" t="s">
        <v>19</v>
      </c>
      <c r="G13" s="36"/>
      <c r="H13" s="36"/>
      <c r="I13" s="114" t="s">
        <v>20</v>
      </c>
      <c r="J13" s="104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4" t="s">
        <v>22</v>
      </c>
      <c r="G14" s="36"/>
      <c r="H14" s="36"/>
      <c r="I14" s="114" t="s">
        <v>23</v>
      </c>
      <c r="J14" s="117">
        <f>'Rekapitulace zakázky'!AN8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4" t="str">
        <f>IF('Rekapitulace zakázky'!AN10="","",'Rekapitulace zakázky'!AN10)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4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4" t="str">
        <f>IF('Rekapitulace zakázky'!AN11="","",'Rekapitulace zakázky'!AN11)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zakázky'!E14</f>
        <v>Vyplň údaj</v>
      </c>
      <c r="F20" s="392"/>
      <c r="G20" s="392"/>
      <c r="H20" s="392"/>
      <c r="I20" s="114" t="s">
        <v>26</v>
      </c>
      <c r="J20" s="32" t="str">
        <f>'Rekapitulace zakázky'!AN14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4" t="str">
        <f>IF('Rekapitulace zakázky'!AN16="","",'Rekapitulace zakázky'!AN16)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4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4" t="str">
        <f>IF('Rekapitulace zakázky'!AN17="","",'Rekapitulace zakázky'!AN17)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4" t="str">
        <f>IF('Rekapitulace zakázky'!AN19="","",'Rekapitulace zakázky'!AN19)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4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4" t="str">
        <f>IF('Rekapitulace zakázky'!AN20="","",'Rekapitulace zakázky'!AN20)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393" t="s">
        <v>19</v>
      </c>
      <c r="F29" s="393"/>
      <c r="G29" s="393"/>
      <c r="H29" s="39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ROUND(J95,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15" t="s">
        <v>38</v>
      </c>
      <c r="E35" s="114" t="s">
        <v>39</v>
      </c>
      <c r="F35" s="125">
        <f>ROUND((SUM(BE95:BE176)),  2)</f>
        <v>0</v>
      </c>
      <c r="G35" s="36"/>
      <c r="H35" s="36"/>
      <c r="I35" s="126">
        <v>0.21</v>
      </c>
      <c r="J35" s="125">
        <f>ROUND(((SUM(BE95:BE176))*I35),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ROUND((SUM(BF95:BF176)),  2)</f>
        <v>0</v>
      </c>
      <c r="G36" s="36"/>
      <c r="H36" s="36"/>
      <c r="I36" s="126">
        <v>0.15</v>
      </c>
      <c r="J36" s="125">
        <f>ROUND(((SUM(BF95:BF176))*I36),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ROUND((SUM(BG95:BG176)),  2)</f>
        <v>0</v>
      </c>
      <c r="G37" s="36"/>
      <c r="H37" s="36"/>
      <c r="I37" s="126">
        <v>0.21</v>
      </c>
      <c r="J37" s="125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ROUND((SUM(BH95:BH176)),  2)</f>
        <v>0</v>
      </c>
      <c r="G38" s="36"/>
      <c r="H38" s="36"/>
      <c r="I38" s="126">
        <v>0.15</v>
      </c>
      <c r="J38" s="125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ROUND((SUM(BI95:BI176)),  2)</f>
        <v>0</v>
      </c>
      <c r="G39" s="36"/>
      <c r="H39" s="36"/>
      <c r="I39" s="126">
        <v>0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Prostějov ON - oprava (ZTI a ÚT ubytovny ve VB)</v>
      </c>
      <c r="F50" s="395"/>
      <c r="G50" s="395"/>
      <c r="H50" s="39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1717</v>
      </c>
      <c r="F52" s="397"/>
      <c r="G52" s="397"/>
      <c r="H52" s="397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03 - ÚT</v>
      </c>
      <c r="F54" s="397"/>
      <c r="G54" s="397"/>
      <c r="H54" s="397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567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126</v>
      </c>
      <c r="E65" s="150"/>
      <c r="F65" s="150"/>
      <c r="G65" s="150"/>
      <c r="H65" s="150"/>
      <c r="I65" s="150"/>
      <c r="J65" s="151">
        <f>J97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127</v>
      </c>
      <c r="E66" s="150"/>
      <c r="F66" s="150"/>
      <c r="G66" s="150"/>
      <c r="H66" s="150"/>
      <c r="I66" s="150"/>
      <c r="J66" s="151">
        <f>J100</f>
        <v>0</v>
      </c>
      <c r="K66" s="98"/>
      <c r="L66" s="152"/>
    </row>
    <row r="67" spans="1:31" s="9" customFormat="1" ht="24.95" customHeight="1">
      <c r="B67" s="142"/>
      <c r="C67" s="143"/>
      <c r="D67" s="144" t="s">
        <v>568</v>
      </c>
      <c r="E67" s="145"/>
      <c r="F67" s="145"/>
      <c r="G67" s="145"/>
      <c r="H67" s="145"/>
      <c r="I67" s="145"/>
      <c r="J67" s="146">
        <f>J107</f>
        <v>0</v>
      </c>
      <c r="K67" s="143"/>
      <c r="L67" s="147"/>
    </row>
    <row r="68" spans="1:31" s="10" customFormat="1" ht="19.899999999999999" customHeight="1">
      <c r="B68" s="148"/>
      <c r="C68" s="98"/>
      <c r="D68" s="149" t="s">
        <v>2029</v>
      </c>
      <c r="E68" s="150"/>
      <c r="F68" s="150"/>
      <c r="G68" s="150"/>
      <c r="H68" s="150"/>
      <c r="I68" s="150"/>
      <c r="J68" s="151">
        <f>J108</f>
        <v>0</v>
      </c>
      <c r="K68" s="98"/>
      <c r="L68" s="152"/>
    </row>
    <row r="69" spans="1:31" s="10" customFormat="1" ht="19.899999999999999" customHeight="1">
      <c r="B69" s="148"/>
      <c r="C69" s="98"/>
      <c r="D69" s="149" t="s">
        <v>980</v>
      </c>
      <c r="E69" s="150"/>
      <c r="F69" s="150"/>
      <c r="G69" s="150"/>
      <c r="H69" s="150"/>
      <c r="I69" s="150"/>
      <c r="J69" s="151">
        <f>J115</f>
        <v>0</v>
      </c>
      <c r="K69" s="98"/>
      <c r="L69" s="152"/>
    </row>
    <row r="70" spans="1:31" s="10" customFormat="1" ht="19.899999999999999" customHeight="1">
      <c r="B70" s="148"/>
      <c r="C70" s="98"/>
      <c r="D70" s="149" t="s">
        <v>981</v>
      </c>
      <c r="E70" s="150"/>
      <c r="F70" s="150"/>
      <c r="G70" s="150"/>
      <c r="H70" s="150"/>
      <c r="I70" s="150"/>
      <c r="J70" s="151">
        <f>J125</f>
        <v>0</v>
      </c>
      <c r="K70" s="98"/>
      <c r="L70" s="152"/>
    </row>
    <row r="71" spans="1:31" s="10" customFormat="1" ht="19.899999999999999" customHeight="1">
      <c r="B71" s="148"/>
      <c r="C71" s="98"/>
      <c r="D71" s="149" t="s">
        <v>982</v>
      </c>
      <c r="E71" s="150"/>
      <c r="F71" s="150"/>
      <c r="G71" s="150"/>
      <c r="H71" s="150"/>
      <c r="I71" s="150"/>
      <c r="J71" s="151">
        <f>J138</f>
        <v>0</v>
      </c>
      <c r="K71" s="98"/>
      <c r="L71" s="152"/>
    </row>
    <row r="72" spans="1:31" s="10" customFormat="1" ht="14.85" customHeight="1">
      <c r="B72" s="148"/>
      <c r="C72" s="98"/>
      <c r="D72" s="149" t="s">
        <v>2030</v>
      </c>
      <c r="E72" s="150"/>
      <c r="F72" s="150"/>
      <c r="G72" s="150"/>
      <c r="H72" s="150"/>
      <c r="I72" s="150"/>
      <c r="J72" s="151">
        <f>J165</f>
        <v>0</v>
      </c>
      <c r="K72" s="98"/>
      <c r="L72" s="152"/>
    </row>
    <row r="73" spans="1:31" s="9" customFormat="1" ht="24.95" customHeight="1">
      <c r="B73" s="142"/>
      <c r="C73" s="143"/>
      <c r="D73" s="144" t="s">
        <v>575</v>
      </c>
      <c r="E73" s="145"/>
      <c r="F73" s="145"/>
      <c r="G73" s="145"/>
      <c r="H73" s="145"/>
      <c r="I73" s="145"/>
      <c r="J73" s="146">
        <f>J174</f>
        <v>0</v>
      </c>
      <c r="K73" s="143"/>
      <c r="L73" s="147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141</v>
      </c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394" t="str">
        <f>E7</f>
        <v>Prostějov ON - oprava (ZTI a ÚT ubytovny ve VB)</v>
      </c>
      <c r="F83" s="395"/>
      <c r="G83" s="395"/>
      <c r="H83" s="395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114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394" t="s">
        <v>1717</v>
      </c>
      <c r="F85" s="397"/>
      <c r="G85" s="397"/>
      <c r="H85" s="397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116</v>
      </c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46" t="str">
        <f>E11</f>
        <v>03 - ÚT</v>
      </c>
      <c r="F87" s="397"/>
      <c r="G87" s="397"/>
      <c r="H87" s="397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>
        <f>IF(J14="","",J14)</f>
        <v>0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24</v>
      </c>
      <c r="D91" s="38"/>
      <c r="E91" s="38"/>
      <c r="F91" s="29" t="str">
        <f>E17</f>
        <v xml:space="preserve"> </v>
      </c>
      <c r="G91" s="38"/>
      <c r="H91" s="38"/>
      <c r="I91" s="31" t="s">
        <v>29</v>
      </c>
      <c r="J91" s="34" t="str">
        <f>E23</f>
        <v xml:space="preserve"> 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27</v>
      </c>
      <c r="D92" s="38"/>
      <c r="E92" s="38"/>
      <c r="F92" s="29" t="str">
        <f>IF(E20="","",E20)</f>
        <v>Vyplň údaj</v>
      </c>
      <c r="G92" s="38"/>
      <c r="H92" s="38"/>
      <c r="I92" s="31" t="s">
        <v>31</v>
      </c>
      <c r="J92" s="34" t="str">
        <f>E26</f>
        <v xml:space="preserve"> </v>
      </c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3"/>
      <c r="B94" s="154"/>
      <c r="C94" s="155" t="s">
        <v>142</v>
      </c>
      <c r="D94" s="156" t="s">
        <v>53</v>
      </c>
      <c r="E94" s="156" t="s">
        <v>49</v>
      </c>
      <c r="F94" s="156" t="s">
        <v>50</v>
      </c>
      <c r="G94" s="156" t="s">
        <v>143</v>
      </c>
      <c r="H94" s="156" t="s">
        <v>144</v>
      </c>
      <c r="I94" s="156" t="s">
        <v>145</v>
      </c>
      <c r="J94" s="156" t="s">
        <v>122</v>
      </c>
      <c r="K94" s="157" t="s">
        <v>146</v>
      </c>
      <c r="L94" s="158"/>
      <c r="M94" s="70" t="s">
        <v>19</v>
      </c>
      <c r="N94" s="71" t="s">
        <v>38</v>
      </c>
      <c r="O94" s="71" t="s">
        <v>147</v>
      </c>
      <c r="P94" s="71" t="s">
        <v>148</v>
      </c>
      <c r="Q94" s="71" t="s">
        <v>149</v>
      </c>
      <c r="R94" s="71" t="s">
        <v>150</v>
      </c>
      <c r="S94" s="71" t="s">
        <v>151</v>
      </c>
      <c r="T94" s="72" t="s">
        <v>152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6"/>
      <c r="B95" s="37"/>
      <c r="C95" s="77" t="s">
        <v>153</v>
      </c>
      <c r="D95" s="38"/>
      <c r="E95" s="38"/>
      <c r="F95" s="38"/>
      <c r="G95" s="38"/>
      <c r="H95" s="38"/>
      <c r="I95" s="38"/>
      <c r="J95" s="159">
        <f>BK95</f>
        <v>0</v>
      </c>
      <c r="K95" s="38"/>
      <c r="L95" s="41"/>
      <c r="M95" s="73"/>
      <c r="N95" s="160"/>
      <c r="O95" s="74"/>
      <c r="P95" s="161">
        <f>P96+P107+P174</f>
        <v>0</v>
      </c>
      <c r="Q95" s="74"/>
      <c r="R95" s="161">
        <f>R96+R107+R174</f>
        <v>0.47594000000000003</v>
      </c>
      <c r="S95" s="74"/>
      <c r="T95" s="162">
        <f>T96+T107+T174</f>
        <v>1.6639999999999999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67</v>
      </c>
      <c r="AU95" s="19" t="s">
        <v>123</v>
      </c>
      <c r="BK95" s="163">
        <f>BK96+BK107+BK174</f>
        <v>0</v>
      </c>
    </row>
    <row r="96" spans="1:63" s="12" customFormat="1" ht="25.9" customHeight="1">
      <c r="B96" s="164"/>
      <c r="C96" s="165"/>
      <c r="D96" s="166" t="s">
        <v>67</v>
      </c>
      <c r="E96" s="167" t="s">
        <v>154</v>
      </c>
      <c r="F96" s="167" t="s">
        <v>154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P97+P100</f>
        <v>0</v>
      </c>
      <c r="Q96" s="172"/>
      <c r="R96" s="173">
        <f>R97+R100</f>
        <v>0</v>
      </c>
      <c r="S96" s="172"/>
      <c r="T96" s="174">
        <f>T97+T100</f>
        <v>0.39199999999999996</v>
      </c>
      <c r="AR96" s="175" t="s">
        <v>75</v>
      </c>
      <c r="AT96" s="176" t="s">
        <v>67</v>
      </c>
      <c r="AU96" s="176" t="s">
        <v>68</v>
      </c>
      <c r="AY96" s="175" t="s">
        <v>156</v>
      </c>
      <c r="BK96" s="177">
        <f>BK97+BK100</f>
        <v>0</v>
      </c>
    </row>
    <row r="97" spans="1:65" s="12" customFormat="1" ht="22.9" customHeight="1">
      <c r="B97" s="164"/>
      <c r="C97" s="165"/>
      <c r="D97" s="166" t="s">
        <v>67</v>
      </c>
      <c r="E97" s="178" t="s">
        <v>210</v>
      </c>
      <c r="F97" s="178" t="s">
        <v>211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SUM(P98:P99)</f>
        <v>0</v>
      </c>
      <c r="Q97" s="172"/>
      <c r="R97" s="173">
        <f>SUM(R98:R99)</f>
        <v>0</v>
      </c>
      <c r="S97" s="172"/>
      <c r="T97" s="174">
        <f>SUM(T98:T99)</f>
        <v>0.39199999999999996</v>
      </c>
      <c r="AR97" s="175" t="s">
        <v>75</v>
      </c>
      <c r="AT97" s="176" t="s">
        <v>67</v>
      </c>
      <c r="AU97" s="176" t="s">
        <v>75</v>
      </c>
      <c r="AY97" s="175" t="s">
        <v>156</v>
      </c>
      <c r="BK97" s="177">
        <f>SUM(BK98:BK99)</f>
        <v>0</v>
      </c>
    </row>
    <row r="98" spans="1:65" s="2" customFormat="1" ht="49.15" customHeight="1">
      <c r="A98" s="36"/>
      <c r="B98" s="37"/>
      <c r="C98" s="180" t="s">
        <v>75</v>
      </c>
      <c r="D98" s="180" t="s">
        <v>159</v>
      </c>
      <c r="E98" s="181" t="s">
        <v>983</v>
      </c>
      <c r="F98" s="182" t="s">
        <v>984</v>
      </c>
      <c r="G98" s="183" t="s">
        <v>345</v>
      </c>
      <c r="H98" s="184">
        <v>14</v>
      </c>
      <c r="I98" s="185"/>
      <c r="J98" s="186">
        <f>ROUND(I98*H98,2)</f>
        <v>0</v>
      </c>
      <c r="K98" s="182" t="s">
        <v>163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1E-3</v>
      </c>
      <c r="T98" s="190">
        <f>S98*H98</f>
        <v>1.4E-2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164</v>
      </c>
      <c r="AT98" s="191" t="s">
        <v>159</v>
      </c>
      <c r="AU98" s="191" t="s">
        <v>77</v>
      </c>
      <c r="AY98" s="19" t="s">
        <v>156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75</v>
      </c>
      <c r="BK98" s="192">
        <f>ROUND(I98*H98,2)</f>
        <v>0</v>
      </c>
      <c r="BL98" s="19" t="s">
        <v>164</v>
      </c>
      <c r="BM98" s="191" t="s">
        <v>2031</v>
      </c>
    </row>
    <row r="99" spans="1:65" s="2" customFormat="1" ht="37.9" customHeight="1">
      <c r="A99" s="36"/>
      <c r="B99" s="37"/>
      <c r="C99" s="180" t="s">
        <v>77</v>
      </c>
      <c r="D99" s="180" t="s">
        <v>159</v>
      </c>
      <c r="E99" s="181" t="s">
        <v>2032</v>
      </c>
      <c r="F99" s="182" t="s">
        <v>2033</v>
      </c>
      <c r="G99" s="183" t="s">
        <v>296</v>
      </c>
      <c r="H99" s="184">
        <v>42</v>
      </c>
      <c r="I99" s="185"/>
      <c r="J99" s="186">
        <f>ROUND(I99*H99,2)</f>
        <v>0</v>
      </c>
      <c r="K99" s="182" t="s">
        <v>163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8.9999999999999993E-3</v>
      </c>
      <c r="T99" s="190">
        <f>S99*H99</f>
        <v>0.37799999999999995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164</v>
      </c>
      <c r="AT99" s="191" t="s">
        <v>159</v>
      </c>
      <c r="AU99" s="191" t="s">
        <v>77</v>
      </c>
      <c r="AY99" s="19" t="s">
        <v>156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75</v>
      </c>
      <c r="BK99" s="192">
        <f>ROUND(I99*H99,2)</f>
        <v>0</v>
      </c>
      <c r="BL99" s="19" t="s">
        <v>164</v>
      </c>
      <c r="BM99" s="191" t="s">
        <v>2034</v>
      </c>
    </row>
    <row r="100" spans="1:65" s="12" customFormat="1" ht="22.9" customHeight="1">
      <c r="B100" s="164"/>
      <c r="C100" s="165"/>
      <c r="D100" s="166" t="s">
        <v>67</v>
      </c>
      <c r="E100" s="178" t="s">
        <v>247</v>
      </c>
      <c r="F100" s="178" t="s">
        <v>248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SUM(P101:P106)</f>
        <v>0</v>
      </c>
      <c r="Q100" s="172"/>
      <c r="R100" s="173">
        <f>SUM(R101:R106)</f>
        <v>0</v>
      </c>
      <c r="S100" s="172"/>
      <c r="T100" s="174">
        <f>SUM(T101:T106)</f>
        <v>0</v>
      </c>
      <c r="AR100" s="175" t="s">
        <v>75</v>
      </c>
      <c r="AT100" s="176" t="s">
        <v>67</v>
      </c>
      <c r="AU100" s="176" t="s">
        <v>75</v>
      </c>
      <c r="AY100" s="175" t="s">
        <v>156</v>
      </c>
      <c r="BK100" s="177">
        <f>SUM(BK101:BK106)</f>
        <v>0</v>
      </c>
    </row>
    <row r="101" spans="1:65" s="2" customFormat="1" ht="37.9" customHeight="1">
      <c r="A101" s="36"/>
      <c r="B101" s="37"/>
      <c r="C101" s="180" t="s">
        <v>85</v>
      </c>
      <c r="D101" s="180" t="s">
        <v>159</v>
      </c>
      <c r="E101" s="181" t="s">
        <v>249</v>
      </c>
      <c r="F101" s="182" t="s">
        <v>250</v>
      </c>
      <c r="G101" s="183" t="s">
        <v>251</v>
      </c>
      <c r="H101" s="184">
        <v>1.6639999999999999</v>
      </c>
      <c r="I101" s="185"/>
      <c r="J101" s="186">
        <f>ROUND(I101*H101,2)</f>
        <v>0</v>
      </c>
      <c r="K101" s="182" t="s">
        <v>163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164</v>
      </c>
      <c r="AT101" s="191" t="s">
        <v>159</v>
      </c>
      <c r="AU101" s="191" t="s">
        <v>77</v>
      </c>
      <c r="AY101" s="19" t="s">
        <v>156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75</v>
      </c>
      <c r="BK101" s="192">
        <f>ROUND(I101*H101,2)</f>
        <v>0</v>
      </c>
      <c r="BL101" s="19" t="s">
        <v>164</v>
      </c>
      <c r="BM101" s="191" t="s">
        <v>2035</v>
      </c>
    </row>
    <row r="102" spans="1:65" s="2" customFormat="1" ht="24.2" customHeight="1">
      <c r="A102" s="36"/>
      <c r="B102" s="37"/>
      <c r="C102" s="180" t="s">
        <v>164</v>
      </c>
      <c r="D102" s="180" t="s">
        <v>159</v>
      </c>
      <c r="E102" s="181" t="s">
        <v>261</v>
      </c>
      <c r="F102" s="182" t="s">
        <v>262</v>
      </c>
      <c r="G102" s="183" t="s">
        <v>251</v>
      </c>
      <c r="H102" s="184">
        <v>1.6639999999999999</v>
      </c>
      <c r="I102" s="185"/>
      <c r="J102" s="186">
        <f>ROUND(I102*H102,2)</f>
        <v>0</v>
      </c>
      <c r="K102" s="182" t="s">
        <v>163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164</v>
      </c>
      <c r="AT102" s="191" t="s">
        <v>159</v>
      </c>
      <c r="AU102" s="191" t="s">
        <v>77</v>
      </c>
      <c r="AY102" s="19" t="s">
        <v>156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75</v>
      </c>
      <c r="BK102" s="192">
        <f>ROUND(I102*H102,2)</f>
        <v>0</v>
      </c>
      <c r="BL102" s="19" t="s">
        <v>164</v>
      </c>
      <c r="BM102" s="191" t="s">
        <v>2036</v>
      </c>
    </row>
    <row r="103" spans="1:65" s="2" customFormat="1" ht="37.9" customHeight="1">
      <c r="A103" s="36"/>
      <c r="B103" s="37"/>
      <c r="C103" s="180" t="s">
        <v>180</v>
      </c>
      <c r="D103" s="180" t="s">
        <v>159</v>
      </c>
      <c r="E103" s="181" t="s">
        <v>265</v>
      </c>
      <c r="F103" s="182" t="s">
        <v>266</v>
      </c>
      <c r="G103" s="183" t="s">
        <v>251</v>
      </c>
      <c r="H103" s="184">
        <v>49.92</v>
      </c>
      <c r="I103" s="185"/>
      <c r="J103" s="186">
        <f>ROUND(I103*H103,2)</f>
        <v>0</v>
      </c>
      <c r="K103" s="182" t="s">
        <v>163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164</v>
      </c>
      <c r="AT103" s="191" t="s">
        <v>159</v>
      </c>
      <c r="AU103" s="191" t="s">
        <v>77</v>
      </c>
      <c r="AY103" s="19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75</v>
      </c>
      <c r="BK103" s="192">
        <f>ROUND(I103*H103,2)</f>
        <v>0</v>
      </c>
      <c r="BL103" s="19" t="s">
        <v>164</v>
      </c>
      <c r="BM103" s="191" t="s">
        <v>2037</v>
      </c>
    </row>
    <row r="104" spans="1:65" s="2" customFormat="1" ht="19.5">
      <c r="A104" s="36"/>
      <c r="B104" s="37"/>
      <c r="C104" s="38"/>
      <c r="D104" s="195" t="s">
        <v>257</v>
      </c>
      <c r="E104" s="38"/>
      <c r="F104" s="226" t="s">
        <v>589</v>
      </c>
      <c r="G104" s="38"/>
      <c r="H104" s="38"/>
      <c r="I104" s="227"/>
      <c r="J104" s="38"/>
      <c r="K104" s="38"/>
      <c r="L104" s="41"/>
      <c r="M104" s="228"/>
      <c r="N104" s="229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257</v>
      </c>
      <c r="AU104" s="19" t="s">
        <v>77</v>
      </c>
    </row>
    <row r="105" spans="1:65" s="13" customFormat="1" ht="11.25">
      <c r="B105" s="193"/>
      <c r="C105" s="194"/>
      <c r="D105" s="195" t="s">
        <v>166</v>
      </c>
      <c r="E105" s="194"/>
      <c r="F105" s="197" t="s">
        <v>2038</v>
      </c>
      <c r="G105" s="194"/>
      <c r="H105" s="198">
        <v>49.92</v>
      </c>
      <c r="I105" s="199"/>
      <c r="J105" s="194"/>
      <c r="K105" s="194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166</v>
      </c>
      <c r="AU105" s="204" t="s">
        <v>77</v>
      </c>
      <c r="AV105" s="13" t="s">
        <v>77</v>
      </c>
      <c r="AW105" s="13" t="s">
        <v>4</v>
      </c>
      <c r="AX105" s="13" t="s">
        <v>75</v>
      </c>
      <c r="AY105" s="204" t="s">
        <v>156</v>
      </c>
    </row>
    <row r="106" spans="1:65" s="2" customFormat="1" ht="37.9" customHeight="1">
      <c r="A106" s="36"/>
      <c r="B106" s="37"/>
      <c r="C106" s="180" t="s">
        <v>157</v>
      </c>
      <c r="D106" s="180" t="s">
        <v>159</v>
      </c>
      <c r="E106" s="181" t="s">
        <v>270</v>
      </c>
      <c r="F106" s="182" t="s">
        <v>271</v>
      </c>
      <c r="G106" s="183" t="s">
        <v>251</v>
      </c>
      <c r="H106" s="184">
        <v>1.6639999999999999</v>
      </c>
      <c r="I106" s="185"/>
      <c r="J106" s="186">
        <f>ROUND(I106*H106,2)</f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75</v>
      </c>
      <c r="BK106" s="192">
        <f>ROUND(I106*H106,2)</f>
        <v>0</v>
      </c>
      <c r="BL106" s="19" t="s">
        <v>164</v>
      </c>
      <c r="BM106" s="191" t="s">
        <v>2039</v>
      </c>
    </row>
    <row r="107" spans="1:65" s="12" customFormat="1" ht="25.9" customHeight="1">
      <c r="B107" s="164"/>
      <c r="C107" s="165"/>
      <c r="D107" s="166" t="s">
        <v>67</v>
      </c>
      <c r="E107" s="167" t="s">
        <v>284</v>
      </c>
      <c r="F107" s="167" t="s">
        <v>284</v>
      </c>
      <c r="G107" s="165"/>
      <c r="H107" s="165"/>
      <c r="I107" s="168"/>
      <c r="J107" s="169">
        <f>BK107</f>
        <v>0</v>
      </c>
      <c r="K107" s="165"/>
      <c r="L107" s="170"/>
      <c r="M107" s="171"/>
      <c r="N107" s="172"/>
      <c r="O107" s="172"/>
      <c r="P107" s="173">
        <f>P108+P115+P125+P138</f>
        <v>0</v>
      </c>
      <c r="Q107" s="172"/>
      <c r="R107" s="173">
        <f>R108+R115+R125+R138</f>
        <v>0.47594000000000003</v>
      </c>
      <c r="S107" s="172"/>
      <c r="T107" s="174">
        <f>T108+T115+T125+T138</f>
        <v>1.272</v>
      </c>
      <c r="AR107" s="175" t="s">
        <v>77</v>
      </c>
      <c r="AT107" s="176" t="s">
        <v>67</v>
      </c>
      <c r="AU107" s="176" t="s">
        <v>68</v>
      </c>
      <c r="AY107" s="175" t="s">
        <v>156</v>
      </c>
      <c r="BK107" s="177">
        <f>BK108+BK115+BK125+BK138</f>
        <v>0</v>
      </c>
    </row>
    <row r="108" spans="1:65" s="12" customFormat="1" ht="22.9" customHeight="1">
      <c r="B108" s="164"/>
      <c r="C108" s="165"/>
      <c r="D108" s="166" t="s">
        <v>67</v>
      </c>
      <c r="E108" s="178" t="s">
        <v>2040</v>
      </c>
      <c r="F108" s="178" t="s">
        <v>2041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SUM(P109:P114)</f>
        <v>0</v>
      </c>
      <c r="Q108" s="172"/>
      <c r="R108" s="173">
        <f>SUM(R109:R114)</f>
        <v>5.253E-2</v>
      </c>
      <c r="S108" s="172"/>
      <c r="T108" s="174">
        <f>SUM(T109:T114)</f>
        <v>0</v>
      </c>
      <c r="AR108" s="175" t="s">
        <v>77</v>
      </c>
      <c r="AT108" s="176" t="s">
        <v>67</v>
      </c>
      <c r="AU108" s="176" t="s">
        <v>75</v>
      </c>
      <c r="AY108" s="175" t="s">
        <v>156</v>
      </c>
      <c r="BK108" s="177">
        <f>SUM(BK109:BK114)</f>
        <v>0</v>
      </c>
    </row>
    <row r="109" spans="1:65" s="2" customFormat="1" ht="24.2" customHeight="1">
      <c r="A109" s="36"/>
      <c r="B109" s="37"/>
      <c r="C109" s="180" t="s">
        <v>198</v>
      </c>
      <c r="D109" s="180" t="s">
        <v>159</v>
      </c>
      <c r="E109" s="181" t="s">
        <v>2042</v>
      </c>
      <c r="F109" s="182" t="s">
        <v>2043</v>
      </c>
      <c r="G109" s="183" t="s">
        <v>641</v>
      </c>
      <c r="H109" s="184">
        <v>1</v>
      </c>
      <c r="I109" s="185"/>
      <c r="J109" s="186">
        <f t="shared" ref="J109:J114" si="0">ROUND(I109*H109,2)</f>
        <v>0</v>
      </c>
      <c r="K109" s="182" t="s">
        <v>163</v>
      </c>
      <c r="L109" s="41"/>
      <c r="M109" s="187" t="s">
        <v>19</v>
      </c>
      <c r="N109" s="188" t="s">
        <v>39</v>
      </c>
      <c r="O109" s="66"/>
      <c r="P109" s="189">
        <f t="shared" ref="P109:P114" si="1">O109*H109</f>
        <v>0</v>
      </c>
      <c r="Q109" s="189">
        <v>4.6609999999999999E-2</v>
      </c>
      <c r="R109" s="189">
        <f t="shared" ref="R109:R114" si="2">Q109*H109</f>
        <v>4.6609999999999999E-2</v>
      </c>
      <c r="S109" s="189">
        <v>0</v>
      </c>
      <c r="T109" s="190">
        <f t="shared" ref="T109:T114" si="3"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253</v>
      </c>
      <c r="AT109" s="191" t="s">
        <v>159</v>
      </c>
      <c r="AU109" s="191" t="s">
        <v>77</v>
      </c>
      <c r="AY109" s="19" t="s">
        <v>156</v>
      </c>
      <c r="BE109" s="192">
        <f t="shared" ref="BE109:BE114" si="4">IF(N109="základní",J109,0)</f>
        <v>0</v>
      </c>
      <c r="BF109" s="192">
        <f t="shared" ref="BF109:BF114" si="5">IF(N109="snížená",J109,0)</f>
        <v>0</v>
      </c>
      <c r="BG109" s="192">
        <f t="shared" ref="BG109:BG114" si="6">IF(N109="zákl. přenesená",J109,0)</f>
        <v>0</v>
      </c>
      <c r="BH109" s="192">
        <f t="shared" ref="BH109:BH114" si="7">IF(N109="sníž. přenesená",J109,0)</f>
        <v>0</v>
      </c>
      <c r="BI109" s="192">
        <f t="shared" ref="BI109:BI114" si="8">IF(N109="nulová",J109,0)</f>
        <v>0</v>
      </c>
      <c r="BJ109" s="19" t="s">
        <v>75</v>
      </c>
      <c r="BK109" s="192">
        <f t="shared" ref="BK109:BK114" si="9">ROUND(I109*H109,2)</f>
        <v>0</v>
      </c>
      <c r="BL109" s="19" t="s">
        <v>253</v>
      </c>
      <c r="BM109" s="191" t="s">
        <v>2044</v>
      </c>
    </row>
    <row r="110" spans="1:65" s="2" customFormat="1" ht="37.9" customHeight="1">
      <c r="A110" s="36"/>
      <c r="B110" s="37"/>
      <c r="C110" s="180" t="s">
        <v>204</v>
      </c>
      <c r="D110" s="180" t="s">
        <v>159</v>
      </c>
      <c r="E110" s="181" t="s">
        <v>2045</v>
      </c>
      <c r="F110" s="182" t="s">
        <v>2046</v>
      </c>
      <c r="G110" s="183" t="s">
        <v>641</v>
      </c>
      <c r="H110" s="184">
        <v>1</v>
      </c>
      <c r="I110" s="185"/>
      <c r="J110" s="186">
        <f t="shared" si="0"/>
        <v>0</v>
      </c>
      <c r="K110" s="182" t="s">
        <v>163</v>
      </c>
      <c r="L110" s="41"/>
      <c r="M110" s="187" t="s">
        <v>19</v>
      </c>
      <c r="N110" s="188" t="s">
        <v>39</v>
      </c>
      <c r="O110" s="66"/>
      <c r="P110" s="189">
        <f t="shared" si="1"/>
        <v>0</v>
      </c>
      <c r="Q110" s="189">
        <v>1.5200000000000001E-3</v>
      </c>
      <c r="R110" s="189">
        <f t="shared" si="2"/>
        <v>1.5200000000000001E-3</v>
      </c>
      <c r="S110" s="189">
        <v>0</v>
      </c>
      <c r="T110" s="190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253</v>
      </c>
      <c r="AT110" s="191" t="s">
        <v>159</v>
      </c>
      <c r="AU110" s="191" t="s">
        <v>77</v>
      </c>
      <c r="AY110" s="19" t="s">
        <v>156</v>
      </c>
      <c r="BE110" s="192">
        <f t="shared" si="4"/>
        <v>0</v>
      </c>
      <c r="BF110" s="192">
        <f t="shared" si="5"/>
        <v>0</v>
      </c>
      <c r="BG110" s="192">
        <f t="shared" si="6"/>
        <v>0</v>
      </c>
      <c r="BH110" s="192">
        <f t="shared" si="7"/>
        <v>0</v>
      </c>
      <c r="BI110" s="192">
        <f t="shared" si="8"/>
        <v>0</v>
      </c>
      <c r="BJ110" s="19" t="s">
        <v>75</v>
      </c>
      <c r="BK110" s="192">
        <f t="shared" si="9"/>
        <v>0</v>
      </c>
      <c r="BL110" s="19" t="s">
        <v>253</v>
      </c>
      <c r="BM110" s="191" t="s">
        <v>2047</v>
      </c>
    </row>
    <row r="111" spans="1:65" s="2" customFormat="1" ht="37.9" customHeight="1">
      <c r="A111" s="36"/>
      <c r="B111" s="37"/>
      <c r="C111" s="180" t="s">
        <v>210</v>
      </c>
      <c r="D111" s="180" t="s">
        <v>159</v>
      </c>
      <c r="E111" s="181" t="s">
        <v>2048</v>
      </c>
      <c r="F111" s="182" t="s">
        <v>2049</v>
      </c>
      <c r="G111" s="183" t="s">
        <v>296</v>
      </c>
      <c r="H111" s="184">
        <v>10</v>
      </c>
      <c r="I111" s="185"/>
      <c r="J111" s="186">
        <f t="shared" si="0"/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 t="shared" si="1"/>
        <v>0</v>
      </c>
      <c r="Q111" s="189">
        <v>4.4000000000000002E-4</v>
      </c>
      <c r="R111" s="189">
        <f t="shared" si="2"/>
        <v>4.4000000000000003E-3</v>
      </c>
      <c r="S111" s="189">
        <v>0</v>
      </c>
      <c r="T111" s="190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253</v>
      </c>
      <c r="AT111" s="191" t="s">
        <v>159</v>
      </c>
      <c r="AU111" s="191" t="s">
        <v>77</v>
      </c>
      <c r="AY111" s="19" t="s">
        <v>156</v>
      </c>
      <c r="BE111" s="192">
        <f t="shared" si="4"/>
        <v>0</v>
      </c>
      <c r="BF111" s="192">
        <f t="shared" si="5"/>
        <v>0</v>
      </c>
      <c r="BG111" s="192">
        <f t="shared" si="6"/>
        <v>0</v>
      </c>
      <c r="BH111" s="192">
        <f t="shared" si="7"/>
        <v>0</v>
      </c>
      <c r="BI111" s="192">
        <f t="shared" si="8"/>
        <v>0</v>
      </c>
      <c r="BJ111" s="19" t="s">
        <v>75</v>
      </c>
      <c r="BK111" s="192">
        <f t="shared" si="9"/>
        <v>0</v>
      </c>
      <c r="BL111" s="19" t="s">
        <v>253</v>
      </c>
      <c r="BM111" s="191" t="s">
        <v>2050</v>
      </c>
    </row>
    <row r="112" spans="1:65" s="2" customFormat="1" ht="37.9" customHeight="1">
      <c r="A112" s="36"/>
      <c r="B112" s="37"/>
      <c r="C112" s="180" t="s">
        <v>216</v>
      </c>
      <c r="D112" s="180" t="s">
        <v>159</v>
      </c>
      <c r="E112" s="181" t="s">
        <v>2051</v>
      </c>
      <c r="F112" s="182" t="s">
        <v>2052</v>
      </c>
      <c r="G112" s="183" t="s">
        <v>251</v>
      </c>
      <c r="H112" s="184">
        <v>5.2999999999999999E-2</v>
      </c>
      <c r="I112" s="185"/>
      <c r="J112" s="186">
        <f t="shared" si="0"/>
        <v>0</v>
      </c>
      <c r="K112" s="182" t="s">
        <v>163</v>
      </c>
      <c r="L112" s="41"/>
      <c r="M112" s="187" t="s">
        <v>19</v>
      </c>
      <c r="N112" s="188" t="s">
        <v>39</v>
      </c>
      <c r="O112" s="66"/>
      <c r="P112" s="189">
        <f t="shared" si="1"/>
        <v>0</v>
      </c>
      <c r="Q112" s="189">
        <v>0</v>
      </c>
      <c r="R112" s="189">
        <f t="shared" si="2"/>
        <v>0</v>
      </c>
      <c r="S112" s="189">
        <v>0</v>
      </c>
      <c r="T112" s="190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253</v>
      </c>
      <c r="AT112" s="191" t="s">
        <v>159</v>
      </c>
      <c r="AU112" s="191" t="s">
        <v>77</v>
      </c>
      <c r="AY112" s="19" t="s">
        <v>156</v>
      </c>
      <c r="BE112" s="192">
        <f t="shared" si="4"/>
        <v>0</v>
      </c>
      <c r="BF112" s="192">
        <f t="shared" si="5"/>
        <v>0</v>
      </c>
      <c r="BG112" s="192">
        <f t="shared" si="6"/>
        <v>0</v>
      </c>
      <c r="BH112" s="192">
        <f t="shared" si="7"/>
        <v>0</v>
      </c>
      <c r="BI112" s="192">
        <f t="shared" si="8"/>
        <v>0</v>
      </c>
      <c r="BJ112" s="19" t="s">
        <v>75</v>
      </c>
      <c r="BK112" s="192">
        <f t="shared" si="9"/>
        <v>0</v>
      </c>
      <c r="BL112" s="19" t="s">
        <v>253</v>
      </c>
      <c r="BM112" s="191" t="s">
        <v>2053</v>
      </c>
    </row>
    <row r="113" spans="1:65" s="2" customFormat="1" ht="49.15" customHeight="1">
      <c r="A113" s="36"/>
      <c r="B113" s="37"/>
      <c r="C113" s="180" t="s">
        <v>222</v>
      </c>
      <c r="D113" s="180" t="s">
        <v>159</v>
      </c>
      <c r="E113" s="181" t="s">
        <v>2054</v>
      </c>
      <c r="F113" s="182" t="s">
        <v>2055</v>
      </c>
      <c r="G113" s="183" t="s">
        <v>251</v>
      </c>
      <c r="H113" s="184">
        <v>5.2999999999999999E-2</v>
      </c>
      <c r="I113" s="185"/>
      <c r="J113" s="186">
        <f t="shared" si="0"/>
        <v>0</v>
      </c>
      <c r="K113" s="182" t="s">
        <v>163</v>
      </c>
      <c r="L113" s="41"/>
      <c r="M113" s="187" t="s">
        <v>19</v>
      </c>
      <c r="N113" s="188" t="s">
        <v>39</v>
      </c>
      <c r="O113" s="66"/>
      <c r="P113" s="189">
        <f t="shared" si="1"/>
        <v>0</v>
      </c>
      <c r="Q113" s="189">
        <v>0</v>
      </c>
      <c r="R113" s="189">
        <f t="shared" si="2"/>
        <v>0</v>
      </c>
      <c r="S113" s="189">
        <v>0</v>
      </c>
      <c r="T113" s="190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253</v>
      </c>
      <c r="AT113" s="191" t="s">
        <v>159</v>
      </c>
      <c r="AU113" s="191" t="s">
        <v>77</v>
      </c>
      <c r="AY113" s="19" t="s">
        <v>156</v>
      </c>
      <c r="BE113" s="192">
        <f t="shared" si="4"/>
        <v>0</v>
      </c>
      <c r="BF113" s="192">
        <f t="shared" si="5"/>
        <v>0</v>
      </c>
      <c r="BG113" s="192">
        <f t="shared" si="6"/>
        <v>0</v>
      </c>
      <c r="BH113" s="192">
        <f t="shared" si="7"/>
        <v>0</v>
      </c>
      <c r="BI113" s="192">
        <f t="shared" si="8"/>
        <v>0</v>
      </c>
      <c r="BJ113" s="19" t="s">
        <v>75</v>
      </c>
      <c r="BK113" s="192">
        <f t="shared" si="9"/>
        <v>0</v>
      </c>
      <c r="BL113" s="19" t="s">
        <v>253</v>
      </c>
      <c r="BM113" s="191" t="s">
        <v>2056</v>
      </c>
    </row>
    <row r="114" spans="1:65" s="2" customFormat="1" ht="49.15" customHeight="1">
      <c r="A114" s="36"/>
      <c r="B114" s="37"/>
      <c r="C114" s="180" t="s">
        <v>229</v>
      </c>
      <c r="D114" s="180" t="s">
        <v>159</v>
      </c>
      <c r="E114" s="181" t="s">
        <v>2057</v>
      </c>
      <c r="F114" s="182" t="s">
        <v>2058</v>
      </c>
      <c r="G114" s="183" t="s">
        <v>251</v>
      </c>
      <c r="H114" s="184">
        <v>5.2999999999999999E-2</v>
      </c>
      <c r="I114" s="185"/>
      <c r="J114" s="186">
        <f t="shared" si="0"/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 t="shared" si="1"/>
        <v>0</v>
      </c>
      <c r="Q114" s="189">
        <v>0</v>
      </c>
      <c r="R114" s="189">
        <f t="shared" si="2"/>
        <v>0</v>
      </c>
      <c r="S114" s="189">
        <v>0</v>
      </c>
      <c r="T114" s="190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253</v>
      </c>
      <c r="AT114" s="191" t="s">
        <v>159</v>
      </c>
      <c r="AU114" s="191" t="s">
        <v>77</v>
      </c>
      <c r="AY114" s="19" t="s">
        <v>156</v>
      </c>
      <c r="BE114" s="192">
        <f t="shared" si="4"/>
        <v>0</v>
      </c>
      <c r="BF114" s="192">
        <f t="shared" si="5"/>
        <v>0</v>
      </c>
      <c r="BG114" s="192">
        <f t="shared" si="6"/>
        <v>0</v>
      </c>
      <c r="BH114" s="192">
        <f t="shared" si="7"/>
        <v>0</v>
      </c>
      <c r="BI114" s="192">
        <f t="shared" si="8"/>
        <v>0</v>
      </c>
      <c r="BJ114" s="19" t="s">
        <v>75</v>
      </c>
      <c r="BK114" s="192">
        <f t="shared" si="9"/>
        <v>0</v>
      </c>
      <c r="BL114" s="19" t="s">
        <v>253</v>
      </c>
      <c r="BM114" s="191" t="s">
        <v>2059</v>
      </c>
    </row>
    <row r="115" spans="1:65" s="12" customFormat="1" ht="22.9" customHeight="1">
      <c r="B115" s="164"/>
      <c r="C115" s="165"/>
      <c r="D115" s="166" t="s">
        <v>67</v>
      </c>
      <c r="E115" s="178" t="s">
        <v>1018</v>
      </c>
      <c r="F115" s="178" t="s">
        <v>1019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SUM(P116:P124)</f>
        <v>0</v>
      </c>
      <c r="Q115" s="172"/>
      <c r="R115" s="173">
        <f>SUM(R116:R124)</f>
        <v>7.7640000000000001E-2</v>
      </c>
      <c r="S115" s="172"/>
      <c r="T115" s="174">
        <f>SUM(T116:T124)</f>
        <v>0.32</v>
      </c>
      <c r="AR115" s="175" t="s">
        <v>77</v>
      </c>
      <c r="AT115" s="176" t="s">
        <v>67</v>
      </c>
      <c r="AU115" s="176" t="s">
        <v>75</v>
      </c>
      <c r="AY115" s="175" t="s">
        <v>156</v>
      </c>
      <c r="BK115" s="177">
        <f>SUM(BK116:BK124)</f>
        <v>0</v>
      </c>
    </row>
    <row r="116" spans="1:65" s="2" customFormat="1" ht="24.2" customHeight="1">
      <c r="A116" s="36"/>
      <c r="B116" s="37"/>
      <c r="C116" s="180" t="s">
        <v>236</v>
      </c>
      <c r="D116" s="180" t="s">
        <v>159</v>
      </c>
      <c r="E116" s="181" t="s">
        <v>1027</v>
      </c>
      <c r="F116" s="182" t="s">
        <v>1028</v>
      </c>
      <c r="G116" s="183" t="s">
        <v>296</v>
      </c>
      <c r="H116" s="184">
        <v>100</v>
      </c>
      <c r="I116" s="185"/>
      <c r="J116" s="186">
        <f t="shared" ref="J116:J124" si="10">ROUND(I116*H116,2)</f>
        <v>0</v>
      </c>
      <c r="K116" s="182" t="s">
        <v>163</v>
      </c>
      <c r="L116" s="41"/>
      <c r="M116" s="187" t="s">
        <v>19</v>
      </c>
      <c r="N116" s="188" t="s">
        <v>39</v>
      </c>
      <c r="O116" s="66"/>
      <c r="P116" s="189">
        <f t="shared" ref="P116:P124" si="11">O116*H116</f>
        <v>0</v>
      </c>
      <c r="Q116" s="189">
        <v>2.0000000000000002E-5</v>
      </c>
      <c r="R116" s="189">
        <f t="shared" ref="R116:R124" si="12">Q116*H116</f>
        <v>2E-3</v>
      </c>
      <c r="S116" s="189">
        <v>3.2000000000000002E-3</v>
      </c>
      <c r="T116" s="190">
        <f t="shared" ref="T116:T124" si="13">S116*H116</f>
        <v>0.32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253</v>
      </c>
      <c r="AT116" s="191" t="s">
        <v>159</v>
      </c>
      <c r="AU116" s="191" t="s">
        <v>77</v>
      </c>
      <c r="AY116" s="19" t="s">
        <v>156</v>
      </c>
      <c r="BE116" s="192">
        <f t="shared" ref="BE116:BE124" si="14">IF(N116="základní",J116,0)</f>
        <v>0</v>
      </c>
      <c r="BF116" s="192">
        <f t="shared" ref="BF116:BF124" si="15">IF(N116="snížená",J116,0)</f>
        <v>0</v>
      </c>
      <c r="BG116" s="192">
        <f t="shared" ref="BG116:BG124" si="16">IF(N116="zákl. přenesená",J116,0)</f>
        <v>0</v>
      </c>
      <c r="BH116" s="192">
        <f t="shared" ref="BH116:BH124" si="17">IF(N116="sníž. přenesená",J116,0)</f>
        <v>0</v>
      </c>
      <c r="BI116" s="192">
        <f t="shared" ref="BI116:BI124" si="18">IF(N116="nulová",J116,0)</f>
        <v>0</v>
      </c>
      <c r="BJ116" s="19" t="s">
        <v>75</v>
      </c>
      <c r="BK116" s="192">
        <f t="shared" ref="BK116:BK124" si="19">ROUND(I116*H116,2)</f>
        <v>0</v>
      </c>
      <c r="BL116" s="19" t="s">
        <v>253</v>
      </c>
      <c r="BM116" s="191" t="s">
        <v>2060</v>
      </c>
    </row>
    <row r="117" spans="1:65" s="2" customFormat="1" ht="24.2" customHeight="1">
      <c r="A117" s="36"/>
      <c r="B117" s="37"/>
      <c r="C117" s="180" t="s">
        <v>243</v>
      </c>
      <c r="D117" s="180" t="s">
        <v>159</v>
      </c>
      <c r="E117" s="181" t="s">
        <v>1033</v>
      </c>
      <c r="F117" s="182" t="s">
        <v>1034</v>
      </c>
      <c r="G117" s="183" t="s">
        <v>296</v>
      </c>
      <c r="H117" s="184">
        <v>45</v>
      </c>
      <c r="I117" s="185"/>
      <c r="J117" s="186">
        <f t="shared" si="10"/>
        <v>0</v>
      </c>
      <c r="K117" s="182" t="s">
        <v>163</v>
      </c>
      <c r="L117" s="41"/>
      <c r="M117" s="187" t="s">
        <v>19</v>
      </c>
      <c r="N117" s="188" t="s">
        <v>39</v>
      </c>
      <c r="O117" s="66"/>
      <c r="P117" s="189">
        <f t="shared" si="11"/>
        <v>0</v>
      </c>
      <c r="Q117" s="189">
        <v>4.4999999999999999E-4</v>
      </c>
      <c r="R117" s="189">
        <f t="shared" si="12"/>
        <v>2.0250000000000001E-2</v>
      </c>
      <c r="S117" s="189">
        <v>0</v>
      </c>
      <c r="T117" s="190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253</v>
      </c>
      <c r="AT117" s="191" t="s">
        <v>159</v>
      </c>
      <c r="AU117" s="191" t="s">
        <v>77</v>
      </c>
      <c r="AY117" s="19" t="s">
        <v>156</v>
      </c>
      <c r="BE117" s="192">
        <f t="shared" si="14"/>
        <v>0</v>
      </c>
      <c r="BF117" s="192">
        <f t="shared" si="15"/>
        <v>0</v>
      </c>
      <c r="BG117" s="192">
        <f t="shared" si="16"/>
        <v>0</v>
      </c>
      <c r="BH117" s="192">
        <f t="shared" si="17"/>
        <v>0</v>
      </c>
      <c r="BI117" s="192">
        <f t="shared" si="18"/>
        <v>0</v>
      </c>
      <c r="BJ117" s="19" t="s">
        <v>75</v>
      </c>
      <c r="BK117" s="192">
        <f t="shared" si="19"/>
        <v>0</v>
      </c>
      <c r="BL117" s="19" t="s">
        <v>253</v>
      </c>
      <c r="BM117" s="191" t="s">
        <v>2061</v>
      </c>
    </row>
    <row r="118" spans="1:65" s="2" customFormat="1" ht="24.2" customHeight="1">
      <c r="A118" s="36"/>
      <c r="B118" s="37"/>
      <c r="C118" s="180" t="s">
        <v>8</v>
      </c>
      <c r="D118" s="180" t="s">
        <v>159</v>
      </c>
      <c r="E118" s="181" t="s">
        <v>2062</v>
      </c>
      <c r="F118" s="182" t="s">
        <v>2063</v>
      </c>
      <c r="G118" s="183" t="s">
        <v>296</v>
      </c>
      <c r="H118" s="184">
        <v>15</v>
      </c>
      <c r="I118" s="185"/>
      <c r="J118" s="186">
        <f t="shared" si="10"/>
        <v>0</v>
      </c>
      <c r="K118" s="182" t="s">
        <v>163</v>
      </c>
      <c r="L118" s="41"/>
      <c r="M118" s="187" t="s">
        <v>19</v>
      </c>
      <c r="N118" s="188" t="s">
        <v>39</v>
      </c>
      <c r="O118" s="66"/>
      <c r="P118" s="189">
        <f t="shared" si="11"/>
        <v>0</v>
      </c>
      <c r="Q118" s="189">
        <v>5.5000000000000003E-4</v>
      </c>
      <c r="R118" s="189">
        <f t="shared" si="12"/>
        <v>8.2500000000000004E-3</v>
      </c>
      <c r="S118" s="189">
        <v>0</v>
      </c>
      <c r="T118" s="190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253</v>
      </c>
      <c r="AT118" s="191" t="s">
        <v>159</v>
      </c>
      <c r="AU118" s="191" t="s">
        <v>77</v>
      </c>
      <c r="AY118" s="19" t="s">
        <v>156</v>
      </c>
      <c r="BE118" s="192">
        <f t="shared" si="14"/>
        <v>0</v>
      </c>
      <c r="BF118" s="192">
        <f t="shared" si="15"/>
        <v>0</v>
      </c>
      <c r="BG118" s="192">
        <f t="shared" si="16"/>
        <v>0</v>
      </c>
      <c r="BH118" s="192">
        <f t="shared" si="17"/>
        <v>0</v>
      </c>
      <c r="BI118" s="192">
        <f t="shared" si="18"/>
        <v>0</v>
      </c>
      <c r="BJ118" s="19" t="s">
        <v>75</v>
      </c>
      <c r="BK118" s="192">
        <f t="shared" si="19"/>
        <v>0</v>
      </c>
      <c r="BL118" s="19" t="s">
        <v>253</v>
      </c>
      <c r="BM118" s="191" t="s">
        <v>2064</v>
      </c>
    </row>
    <row r="119" spans="1:65" s="2" customFormat="1" ht="24.2" customHeight="1">
      <c r="A119" s="36"/>
      <c r="B119" s="37"/>
      <c r="C119" s="180" t="s">
        <v>253</v>
      </c>
      <c r="D119" s="180" t="s">
        <v>159</v>
      </c>
      <c r="E119" s="181" t="s">
        <v>1036</v>
      </c>
      <c r="F119" s="182" t="s">
        <v>1037</v>
      </c>
      <c r="G119" s="183" t="s">
        <v>296</v>
      </c>
      <c r="H119" s="184">
        <v>70</v>
      </c>
      <c r="I119" s="185"/>
      <c r="J119" s="186">
        <f t="shared" si="10"/>
        <v>0</v>
      </c>
      <c r="K119" s="182" t="s">
        <v>163</v>
      </c>
      <c r="L119" s="41"/>
      <c r="M119" s="187" t="s">
        <v>19</v>
      </c>
      <c r="N119" s="188" t="s">
        <v>39</v>
      </c>
      <c r="O119" s="66"/>
      <c r="P119" s="189">
        <f t="shared" si="11"/>
        <v>0</v>
      </c>
      <c r="Q119" s="189">
        <v>6.7000000000000002E-4</v>
      </c>
      <c r="R119" s="189">
        <f t="shared" si="12"/>
        <v>4.6900000000000004E-2</v>
      </c>
      <c r="S119" s="189">
        <v>0</v>
      </c>
      <c r="T119" s="190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253</v>
      </c>
      <c r="AT119" s="191" t="s">
        <v>159</v>
      </c>
      <c r="AU119" s="191" t="s">
        <v>77</v>
      </c>
      <c r="AY119" s="19" t="s">
        <v>156</v>
      </c>
      <c r="BE119" s="192">
        <f t="shared" si="14"/>
        <v>0</v>
      </c>
      <c r="BF119" s="192">
        <f t="shared" si="15"/>
        <v>0</v>
      </c>
      <c r="BG119" s="192">
        <f t="shared" si="16"/>
        <v>0</v>
      </c>
      <c r="BH119" s="192">
        <f t="shared" si="17"/>
        <v>0</v>
      </c>
      <c r="BI119" s="192">
        <f t="shared" si="18"/>
        <v>0</v>
      </c>
      <c r="BJ119" s="19" t="s">
        <v>75</v>
      </c>
      <c r="BK119" s="192">
        <f t="shared" si="19"/>
        <v>0</v>
      </c>
      <c r="BL119" s="19" t="s">
        <v>253</v>
      </c>
      <c r="BM119" s="191" t="s">
        <v>2065</v>
      </c>
    </row>
    <row r="120" spans="1:65" s="2" customFormat="1" ht="24.2" customHeight="1">
      <c r="A120" s="36"/>
      <c r="B120" s="37"/>
      <c r="C120" s="180" t="s">
        <v>260</v>
      </c>
      <c r="D120" s="180" t="s">
        <v>159</v>
      </c>
      <c r="E120" s="181" t="s">
        <v>1057</v>
      </c>
      <c r="F120" s="182" t="s">
        <v>1058</v>
      </c>
      <c r="G120" s="183" t="s">
        <v>345</v>
      </c>
      <c r="H120" s="184">
        <v>18</v>
      </c>
      <c r="I120" s="185"/>
      <c r="J120" s="186">
        <f t="shared" si="10"/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 t="shared" si="11"/>
        <v>0</v>
      </c>
      <c r="Q120" s="189">
        <v>1.0000000000000001E-5</v>
      </c>
      <c r="R120" s="189">
        <f t="shared" si="12"/>
        <v>1.8000000000000001E-4</v>
      </c>
      <c r="S120" s="189">
        <v>0</v>
      </c>
      <c r="T120" s="190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253</v>
      </c>
      <c r="AT120" s="191" t="s">
        <v>159</v>
      </c>
      <c r="AU120" s="191" t="s">
        <v>77</v>
      </c>
      <c r="AY120" s="19" t="s">
        <v>156</v>
      </c>
      <c r="BE120" s="192">
        <f t="shared" si="14"/>
        <v>0</v>
      </c>
      <c r="BF120" s="192">
        <f t="shared" si="15"/>
        <v>0</v>
      </c>
      <c r="BG120" s="192">
        <f t="shared" si="16"/>
        <v>0</v>
      </c>
      <c r="BH120" s="192">
        <f t="shared" si="17"/>
        <v>0</v>
      </c>
      <c r="BI120" s="192">
        <f t="shared" si="18"/>
        <v>0</v>
      </c>
      <c r="BJ120" s="19" t="s">
        <v>75</v>
      </c>
      <c r="BK120" s="192">
        <f t="shared" si="19"/>
        <v>0</v>
      </c>
      <c r="BL120" s="19" t="s">
        <v>253</v>
      </c>
      <c r="BM120" s="191" t="s">
        <v>2066</v>
      </c>
    </row>
    <row r="121" spans="1:65" s="2" customFormat="1" ht="24.2" customHeight="1">
      <c r="A121" s="36"/>
      <c r="B121" s="37"/>
      <c r="C121" s="180" t="s">
        <v>264</v>
      </c>
      <c r="D121" s="180" t="s">
        <v>159</v>
      </c>
      <c r="E121" s="181" t="s">
        <v>2067</v>
      </c>
      <c r="F121" s="182" t="s">
        <v>2068</v>
      </c>
      <c r="G121" s="183" t="s">
        <v>345</v>
      </c>
      <c r="H121" s="184">
        <v>2</v>
      </c>
      <c r="I121" s="185"/>
      <c r="J121" s="186">
        <f t="shared" si="10"/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 t="shared" si="11"/>
        <v>0</v>
      </c>
      <c r="Q121" s="189">
        <v>3.0000000000000001E-5</v>
      </c>
      <c r="R121" s="189">
        <f t="shared" si="12"/>
        <v>6.0000000000000002E-5</v>
      </c>
      <c r="S121" s="189">
        <v>0</v>
      </c>
      <c r="T121" s="190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253</v>
      </c>
      <c r="AT121" s="191" t="s">
        <v>159</v>
      </c>
      <c r="AU121" s="191" t="s">
        <v>77</v>
      </c>
      <c r="AY121" s="19" t="s">
        <v>156</v>
      </c>
      <c r="BE121" s="192">
        <f t="shared" si="14"/>
        <v>0</v>
      </c>
      <c r="BF121" s="192">
        <f t="shared" si="15"/>
        <v>0</v>
      </c>
      <c r="BG121" s="192">
        <f t="shared" si="16"/>
        <v>0</v>
      </c>
      <c r="BH121" s="192">
        <f t="shared" si="17"/>
        <v>0</v>
      </c>
      <c r="BI121" s="192">
        <f t="shared" si="18"/>
        <v>0</v>
      </c>
      <c r="BJ121" s="19" t="s">
        <v>75</v>
      </c>
      <c r="BK121" s="192">
        <f t="shared" si="19"/>
        <v>0</v>
      </c>
      <c r="BL121" s="19" t="s">
        <v>253</v>
      </c>
      <c r="BM121" s="191" t="s">
        <v>2069</v>
      </c>
    </row>
    <row r="122" spans="1:65" s="2" customFormat="1" ht="24.2" customHeight="1">
      <c r="A122" s="36"/>
      <c r="B122" s="37"/>
      <c r="C122" s="180" t="s">
        <v>269</v>
      </c>
      <c r="D122" s="180" t="s">
        <v>159</v>
      </c>
      <c r="E122" s="181" t="s">
        <v>1066</v>
      </c>
      <c r="F122" s="182" t="s">
        <v>1067</v>
      </c>
      <c r="G122" s="183" t="s">
        <v>296</v>
      </c>
      <c r="H122" s="184">
        <v>130</v>
      </c>
      <c r="I122" s="185"/>
      <c r="J122" s="186">
        <f t="shared" si="10"/>
        <v>0</v>
      </c>
      <c r="K122" s="182" t="s">
        <v>163</v>
      </c>
      <c r="L122" s="41"/>
      <c r="M122" s="187" t="s">
        <v>19</v>
      </c>
      <c r="N122" s="188" t="s">
        <v>39</v>
      </c>
      <c r="O122" s="66"/>
      <c r="P122" s="189">
        <f t="shared" si="11"/>
        <v>0</v>
      </c>
      <c r="Q122" s="189">
        <v>0</v>
      </c>
      <c r="R122" s="189">
        <f t="shared" si="12"/>
        <v>0</v>
      </c>
      <c r="S122" s="189">
        <v>0</v>
      </c>
      <c r="T122" s="190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253</v>
      </c>
      <c r="AT122" s="191" t="s">
        <v>159</v>
      </c>
      <c r="AU122" s="191" t="s">
        <v>77</v>
      </c>
      <c r="AY122" s="19" t="s">
        <v>156</v>
      </c>
      <c r="BE122" s="192">
        <f t="shared" si="14"/>
        <v>0</v>
      </c>
      <c r="BF122" s="192">
        <f t="shared" si="15"/>
        <v>0</v>
      </c>
      <c r="BG122" s="192">
        <f t="shared" si="16"/>
        <v>0</v>
      </c>
      <c r="BH122" s="192">
        <f t="shared" si="17"/>
        <v>0</v>
      </c>
      <c r="BI122" s="192">
        <f t="shared" si="18"/>
        <v>0</v>
      </c>
      <c r="BJ122" s="19" t="s">
        <v>75</v>
      </c>
      <c r="BK122" s="192">
        <f t="shared" si="19"/>
        <v>0</v>
      </c>
      <c r="BL122" s="19" t="s">
        <v>253</v>
      </c>
      <c r="BM122" s="191" t="s">
        <v>2070</v>
      </c>
    </row>
    <row r="123" spans="1:65" s="2" customFormat="1" ht="37.9" customHeight="1">
      <c r="A123" s="36"/>
      <c r="B123" s="37"/>
      <c r="C123" s="180" t="s">
        <v>275</v>
      </c>
      <c r="D123" s="180" t="s">
        <v>159</v>
      </c>
      <c r="E123" s="181" t="s">
        <v>2071</v>
      </c>
      <c r="F123" s="182" t="s">
        <v>2072</v>
      </c>
      <c r="G123" s="183" t="s">
        <v>251</v>
      </c>
      <c r="H123" s="184">
        <v>0.99399999999999999</v>
      </c>
      <c r="I123" s="185"/>
      <c r="J123" s="186">
        <f t="shared" si="10"/>
        <v>0</v>
      </c>
      <c r="K123" s="182" t="s">
        <v>163</v>
      </c>
      <c r="L123" s="41"/>
      <c r="M123" s="187" t="s">
        <v>19</v>
      </c>
      <c r="N123" s="188" t="s">
        <v>39</v>
      </c>
      <c r="O123" s="66"/>
      <c r="P123" s="189">
        <f t="shared" si="11"/>
        <v>0</v>
      </c>
      <c r="Q123" s="189">
        <v>0</v>
      </c>
      <c r="R123" s="189">
        <f t="shared" si="12"/>
        <v>0</v>
      </c>
      <c r="S123" s="189">
        <v>0</v>
      </c>
      <c r="T123" s="190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253</v>
      </c>
      <c r="AT123" s="191" t="s">
        <v>159</v>
      </c>
      <c r="AU123" s="191" t="s">
        <v>77</v>
      </c>
      <c r="AY123" s="19" t="s">
        <v>156</v>
      </c>
      <c r="BE123" s="192">
        <f t="shared" si="14"/>
        <v>0</v>
      </c>
      <c r="BF123" s="192">
        <f t="shared" si="15"/>
        <v>0</v>
      </c>
      <c r="BG123" s="192">
        <f t="shared" si="16"/>
        <v>0</v>
      </c>
      <c r="BH123" s="192">
        <f t="shared" si="17"/>
        <v>0</v>
      </c>
      <c r="BI123" s="192">
        <f t="shared" si="18"/>
        <v>0</v>
      </c>
      <c r="BJ123" s="19" t="s">
        <v>75</v>
      </c>
      <c r="BK123" s="192">
        <f t="shared" si="19"/>
        <v>0</v>
      </c>
      <c r="BL123" s="19" t="s">
        <v>253</v>
      </c>
      <c r="BM123" s="191" t="s">
        <v>2073</v>
      </c>
    </row>
    <row r="124" spans="1:65" s="2" customFormat="1" ht="37.9" customHeight="1">
      <c r="A124" s="36"/>
      <c r="B124" s="37"/>
      <c r="C124" s="180" t="s">
        <v>7</v>
      </c>
      <c r="D124" s="180" t="s">
        <v>159</v>
      </c>
      <c r="E124" s="181" t="s">
        <v>1075</v>
      </c>
      <c r="F124" s="182" t="s">
        <v>1076</v>
      </c>
      <c r="G124" s="183" t="s">
        <v>251</v>
      </c>
      <c r="H124" s="184">
        <v>8.4000000000000005E-2</v>
      </c>
      <c r="I124" s="185"/>
      <c r="J124" s="186">
        <f t="shared" si="10"/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 t="shared" si="11"/>
        <v>0</v>
      </c>
      <c r="Q124" s="189">
        <v>0</v>
      </c>
      <c r="R124" s="189">
        <f t="shared" si="12"/>
        <v>0</v>
      </c>
      <c r="S124" s="189">
        <v>0</v>
      </c>
      <c r="T124" s="190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253</v>
      </c>
      <c r="AT124" s="191" t="s">
        <v>159</v>
      </c>
      <c r="AU124" s="191" t="s">
        <v>77</v>
      </c>
      <c r="AY124" s="19" t="s">
        <v>156</v>
      </c>
      <c r="BE124" s="192">
        <f t="shared" si="14"/>
        <v>0</v>
      </c>
      <c r="BF124" s="192">
        <f t="shared" si="15"/>
        <v>0</v>
      </c>
      <c r="BG124" s="192">
        <f t="shared" si="16"/>
        <v>0</v>
      </c>
      <c r="BH124" s="192">
        <f t="shared" si="17"/>
        <v>0</v>
      </c>
      <c r="BI124" s="192">
        <f t="shared" si="18"/>
        <v>0</v>
      </c>
      <c r="BJ124" s="19" t="s">
        <v>75</v>
      </c>
      <c r="BK124" s="192">
        <f t="shared" si="19"/>
        <v>0</v>
      </c>
      <c r="BL124" s="19" t="s">
        <v>253</v>
      </c>
      <c r="BM124" s="191" t="s">
        <v>2074</v>
      </c>
    </row>
    <row r="125" spans="1:65" s="12" customFormat="1" ht="22.9" customHeight="1">
      <c r="B125" s="164"/>
      <c r="C125" s="165"/>
      <c r="D125" s="166" t="s">
        <v>67</v>
      </c>
      <c r="E125" s="178" t="s">
        <v>1078</v>
      </c>
      <c r="F125" s="178" t="s">
        <v>1079</v>
      </c>
      <c r="G125" s="165"/>
      <c r="H125" s="165"/>
      <c r="I125" s="168"/>
      <c r="J125" s="179">
        <f>BK125</f>
        <v>0</v>
      </c>
      <c r="K125" s="165"/>
      <c r="L125" s="170"/>
      <c r="M125" s="171"/>
      <c r="N125" s="172"/>
      <c r="O125" s="172"/>
      <c r="P125" s="173">
        <f>SUM(P126:P137)</f>
        <v>0</v>
      </c>
      <c r="Q125" s="172"/>
      <c r="R125" s="173">
        <f>SUM(R126:R137)</f>
        <v>9.2700000000000005E-3</v>
      </c>
      <c r="S125" s="172"/>
      <c r="T125" s="174">
        <f>SUM(T126:T137)</f>
        <v>0</v>
      </c>
      <c r="AR125" s="175" t="s">
        <v>77</v>
      </c>
      <c r="AT125" s="176" t="s">
        <v>67</v>
      </c>
      <c r="AU125" s="176" t="s">
        <v>75</v>
      </c>
      <c r="AY125" s="175" t="s">
        <v>156</v>
      </c>
      <c r="BK125" s="177">
        <f>SUM(BK126:BK137)</f>
        <v>0</v>
      </c>
    </row>
    <row r="126" spans="1:65" s="2" customFormat="1" ht="14.45" customHeight="1">
      <c r="A126" s="36"/>
      <c r="B126" s="37"/>
      <c r="C126" s="180" t="s">
        <v>288</v>
      </c>
      <c r="D126" s="180" t="s">
        <v>159</v>
      </c>
      <c r="E126" s="181" t="s">
        <v>1080</v>
      </c>
      <c r="F126" s="182" t="s">
        <v>1081</v>
      </c>
      <c r="G126" s="183" t="s">
        <v>345</v>
      </c>
      <c r="H126" s="184">
        <v>16</v>
      </c>
      <c r="I126" s="185"/>
      <c r="J126" s="186">
        <f t="shared" ref="J126:J137" si="20">ROUND(I126*H126,2)</f>
        <v>0</v>
      </c>
      <c r="K126" s="182" t="s">
        <v>163</v>
      </c>
      <c r="L126" s="41"/>
      <c r="M126" s="187" t="s">
        <v>19</v>
      </c>
      <c r="N126" s="188" t="s">
        <v>39</v>
      </c>
      <c r="O126" s="66"/>
      <c r="P126" s="189">
        <f t="shared" ref="P126:P137" si="21">O126*H126</f>
        <v>0</v>
      </c>
      <c r="Q126" s="189">
        <v>3.0000000000000001E-5</v>
      </c>
      <c r="R126" s="189">
        <f t="shared" ref="R126:R137" si="22">Q126*H126</f>
        <v>4.8000000000000001E-4</v>
      </c>
      <c r="S126" s="189">
        <v>0</v>
      </c>
      <c r="T126" s="190">
        <f t="shared" ref="T126:T137" si="23"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253</v>
      </c>
      <c r="AT126" s="191" t="s">
        <v>159</v>
      </c>
      <c r="AU126" s="191" t="s">
        <v>77</v>
      </c>
      <c r="AY126" s="19" t="s">
        <v>156</v>
      </c>
      <c r="BE126" s="192">
        <f t="shared" ref="BE126:BE137" si="24">IF(N126="základní",J126,0)</f>
        <v>0</v>
      </c>
      <c r="BF126" s="192">
        <f t="shared" ref="BF126:BF137" si="25">IF(N126="snížená",J126,0)</f>
        <v>0</v>
      </c>
      <c r="BG126" s="192">
        <f t="shared" ref="BG126:BG137" si="26">IF(N126="zákl. přenesená",J126,0)</f>
        <v>0</v>
      </c>
      <c r="BH126" s="192">
        <f t="shared" ref="BH126:BH137" si="27">IF(N126="sníž. přenesená",J126,0)</f>
        <v>0</v>
      </c>
      <c r="BI126" s="192">
        <f t="shared" ref="BI126:BI137" si="28">IF(N126="nulová",J126,0)</f>
        <v>0</v>
      </c>
      <c r="BJ126" s="19" t="s">
        <v>75</v>
      </c>
      <c r="BK126" s="192">
        <f t="shared" ref="BK126:BK137" si="29">ROUND(I126*H126,2)</f>
        <v>0</v>
      </c>
      <c r="BL126" s="19" t="s">
        <v>253</v>
      </c>
      <c r="BM126" s="191" t="s">
        <v>2075</v>
      </c>
    </row>
    <row r="127" spans="1:65" s="2" customFormat="1" ht="14.45" customHeight="1">
      <c r="A127" s="36"/>
      <c r="B127" s="37"/>
      <c r="C127" s="230" t="s">
        <v>293</v>
      </c>
      <c r="D127" s="230" t="s">
        <v>300</v>
      </c>
      <c r="E127" s="231" t="s">
        <v>1083</v>
      </c>
      <c r="F127" s="232" t="s">
        <v>1084</v>
      </c>
      <c r="G127" s="233" t="s">
        <v>345</v>
      </c>
      <c r="H127" s="234">
        <v>16</v>
      </c>
      <c r="I127" s="235"/>
      <c r="J127" s="236">
        <f t="shared" si="20"/>
        <v>0</v>
      </c>
      <c r="K127" s="232" t="s">
        <v>19</v>
      </c>
      <c r="L127" s="237"/>
      <c r="M127" s="238" t="s">
        <v>19</v>
      </c>
      <c r="N127" s="239" t="s">
        <v>39</v>
      </c>
      <c r="O127" s="66"/>
      <c r="P127" s="189">
        <f t="shared" si="21"/>
        <v>0</v>
      </c>
      <c r="Q127" s="189">
        <v>0</v>
      </c>
      <c r="R127" s="189">
        <f t="shared" si="22"/>
        <v>0</v>
      </c>
      <c r="S127" s="189">
        <v>0</v>
      </c>
      <c r="T127" s="190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303</v>
      </c>
      <c r="AT127" s="191" t="s">
        <v>300</v>
      </c>
      <c r="AU127" s="191" t="s">
        <v>77</v>
      </c>
      <c r="AY127" s="19" t="s">
        <v>156</v>
      </c>
      <c r="BE127" s="192">
        <f t="shared" si="24"/>
        <v>0</v>
      </c>
      <c r="BF127" s="192">
        <f t="shared" si="25"/>
        <v>0</v>
      </c>
      <c r="BG127" s="192">
        <f t="shared" si="26"/>
        <v>0</v>
      </c>
      <c r="BH127" s="192">
        <f t="shared" si="27"/>
        <v>0</v>
      </c>
      <c r="BI127" s="192">
        <f t="shared" si="28"/>
        <v>0</v>
      </c>
      <c r="BJ127" s="19" t="s">
        <v>75</v>
      </c>
      <c r="BK127" s="192">
        <f t="shared" si="29"/>
        <v>0</v>
      </c>
      <c r="BL127" s="19" t="s">
        <v>253</v>
      </c>
      <c r="BM127" s="191" t="s">
        <v>2076</v>
      </c>
    </row>
    <row r="128" spans="1:65" s="2" customFormat="1" ht="14.45" customHeight="1">
      <c r="A128" s="36"/>
      <c r="B128" s="37"/>
      <c r="C128" s="180" t="s">
        <v>299</v>
      </c>
      <c r="D128" s="180" t="s">
        <v>159</v>
      </c>
      <c r="E128" s="181" t="s">
        <v>2077</v>
      </c>
      <c r="F128" s="182" t="s">
        <v>2078</v>
      </c>
      <c r="G128" s="183" t="s">
        <v>345</v>
      </c>
      <c r="H128" s="184">
        <v>1</v>
      </c>
      <c r="I128" s="185"/>
      <c r="J128" s="186">
        <f t="shared" si="20"/>
        <v>0</v>
      </c>
      <c r="K128" s="182" t="s">
        <v>163</v>
      </c>
      <c r="L128" s="41"/>
      <c r="M128" s="187" t="s">
        <v>19</v>
      </c>
      <c r="N128" s="188" t="s">
        <v>39</v>
      </c>
      <c r="O128" s="66"/>
      <c r="P128" s="189">
        <f t="shared" si="21"/>
        <v>0</v>
      </c>
      <c r="Q128" s="189">
        <v>1E-4</v>
      </c>
      <c r="R128" s="189">
        <f t="shared" si="22"/>
        <v>1E-4</v>
      </c>
      <c r="S128" s="189">
        <v>0</v>
      </c>
      <c r="T128" s="190">
        <f t="shared" si="2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253</v>
      </c>
      <c r="AT128" s="191" t="s">
        <v>159</v>
      </c>
      <c r="AU128" s="191" t="s">
        <v>77</v>
      </c>
      <c r="AY128" s="19" t="s">
        <v>156</v>
      </c>
      <c r="BE128" s="192">
        <f t="shared" si="24"/>
        <v>0</v>
      </c>
      <c r="BF128" s="192">
        <f t="shared" si="25"/>
        <v>0</v>
      </c>
      <c r="BG128" s="192">
        <f t="shared" si="26"/>
        <v>0</v>
      </c>
      <c r="BH128" s="192">
        <f t="shared" si="27"/>
        <v>0</v>
      </c>
      <c r="BI128" s="192">
        <f t="shared" si="28"/>
        <v>0</v>
      </c>
      <c r="BJ128" s="19" t="s">
        <v>75</v>
      </c>
      <c r="BK128" s="192">
        <f t="shared" si="29"/>
        <v>0</v>
      </c>
      <c r="BL128" s="19" t="s">
        <v>253</v>
      </c>
      <c r="BM128" s="191" t="s">
        <v>2079</v>
      </c>
    </row>
    <row r="129" spans="1:65" s="2" customFormat="1" ht="24.2" customHeight="1">
      <c r="A129" s="36"/>
      <c r="B129" s="37"/>
      <c r="C129" s="180" t="s">
        <v>306</v>
      </c>
      <c r="D129" s="180" t="s">
        <v>159</v>
      </c>
      <c r="E129" s="181" t="s">
        <v>1086</v>
      </c>
      <c r="F129" s="182" t="s">
        <v>1087</v>
      </c>
      <c r="G129" s="183" t="s">
        <v>345</v>
      </c>
      <c r="H129" s="184">
        <v>2</v>
      </c>
      <c r="I129" s="185"/>
      <c r="J129" s="186">
        <f t="shared" si="20"/>
        <v>0</v>
      </c>
      <c r="K129" s="182" t="s">
        <v>163</v>
      </c>
      <c r="L129" s="41"/>
      <c r="M129" s="187" t="s">
        <v>19</v>
      </c>
      <c r="N129" s="188" t="s">
        <v>39</v>
      </c>
      <c r="O129" s="66"/>
      <c r="P129" s="189">
        <f t="shared" si="21"/>
        <v>0</v>
      </c>
      <c r="Q129" s="189">
        <v>2.3000000000000001E-4</v>
      </c>
      <c r="R129" s="189">
        <f t="shared" si="22"/>
        <v>4.6000000000000001E-4</v>
      </c>
      <c r="S129" s="189">
        <v>0</v>
      </c>
      <c r="T129" s="190">
        <f t="shared" si="2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253</v>
      </c>
      <c r="AT129" s="191" t="s">
        <v>159</v>
      </c>
      <c r="AU129" s="191" t="s">
        <v>77</v>
      </c>
      <c r="AY129" s="19" t="s">
        <v>156</v>
      </c>
      <c r="BE129" s="192">
        <f t="shared" si="24"/>
        <v>0</v>
      </c>
      <c r="BF129" s="192">
        <f t="shared" si="25"/>
        <v>0</v>
      </c>
      <c r="BG129" s="192">
        <f t="shared" si="26"/>
        <v>0</v>
      </c>
      <c r="BH129" s="192">
        <f t="shared" si="27"/>
        <v>0</v>
      </c>
      <c r="BI129" s="192">
        <f t="shared" si="28"/>
        <v>0</v>
      </c>
      <c r="BJ129" s="19" t="s">
        <v>75</v>
      </c>
      <c r="BK129" s="192">
        <f t="shared" si="29"/>
        <v>0</v>
      </c>
      <c r="BL129" s="19" t="s">
        <v>253</v>
      </c>
      <c r="BM129" s="191" t="s">
        <v>2080</v>
      </c>
    </row>
    <row r="130" spans="1:65" s="2" customFormat="1" ht="14.45" customHeight="1">
      <c r="A130" s="36"/>
      <c r="B130" s="37"/>
      <c r="C130" s="230" t="s">
        <v>312</v>
      </c>
      <c r="D130" s="230" t="s">
        <v>300</v>
      </c>
      <c r="E130" s="231" t="s">
        <v>2081</v>
      </c>
      <c r="F130" s="232" t="s">
        <v>2082</v>
      </c>
      <c r="G130" s="233" t="s">
        <v>345</v>
      </c>
      <c r="H130" s="234">
        <v>1</v>
      </c>
      <c r="I130" s="235"/>
      <c r="J130" s="236">
        <f t="shared" si="20"/>
        <v>0</v>
      </c>
      <c r="K130" s="232" t="s">
        <v>19</v>
      </c>
      <c r="L130" s="237"/>
      <c r="M130" s="238" t="s">
        <v>19</v>
      </c>
      <c r="N130" s="239" t="s">
        <v>39</v>
      </c>
      <c r="O130" s="66"/>
      <c r="P130" s="189">
        <f t="shared" si="21"/>
        <v>0</v>
      </c>
      <c r="Q130" s="189">
        <v>0</v>
      </c>
      <c r="R130" s="189">
        <f t="shared" si="22"/>
        <v>0</v>
      </c>
      <c r="S130" s="189">
        <v>0</v>
      </c>
      <c r="T130" s="190">
        <f t="shared" si="2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303</v>
      </c>
      <c r="AT130" s="191" t="s">
        <v>300</v>
      </c>
      <c r="AU130" s="191" t="s">
        <v>77</v>
      </c>
      <c r="AY130" s="19" t="s">
        <v>156</v>
      </c>
      <c r="BE130" s="192">
        <f t="shared" si="24"/>
        <v>0</v>
      </c>
      <c r="BF130" s="192">
        <f t="shared" si="25"/>
        <v>0</v>
      </c>
      <c r="BG130" s="192">
        <f t="shared" si="26"/>
        <v>0</v>
      </c>
      <c r="BH130" s="192">
        <f t="shared" si="27"/>
        <v>0</v>
      </c>
      <c r="BI130" s="192">
        <f t="shared" si="28"/>
        <v>0</v>
      </c>
      <c r="BJ130" s="19" t="s">
        <v>75</v>
      </c>
      <c r="BK130" s="192">
        <f t="shared" si="29"/>
        <v>0</v>
      </c>
      <c r="BL130" s="19" t="s">
        <v>253</v>
      </c>
      <c r="BM130" s="191" t="s">
        <v>2083</v>
      </c>
    </row>
    <row r="131" spans="1:65" s="2" customFormat="1" ht="24.2" customHeight="1">
      <c r="A131" s="36"/>
      <c r="B131" s="37"/>
      <c r="C131" s="180" t="s">
        <v>316</v>
      </c>
      <c r="D131" s="180" t="s">
        <v>159</v>
      </c>
      <c r="E131" s="181" t="s">
        <v>1095</v>
      </c>
      <c r="F131" s="182" t="s">
        <v>1096</v>
      </c>
      <c r="G131" s="183" t="s">
        <v>345</v>
      </c>
      <c r="H131" s="184">
        <v>1</v>
      </c>
      <c r="I131" s="185"/>
      <c r="J131" s="186">
        <f t="shared" si="20"/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 t="shared" si="21"/>
        <v>0</v>
      </c>
      <c r="Q131" s="189">
        <v>2.7999999999999998E-4</v>
      </c>
      <c r="R131" s="189">
        <f t="shared" si="22"/>
        <v>2.7999999999999998E-4</v>
      </c>
      <c r="S131" s="189">
        <v>0</v>
      </c>
      <c r="T131" s="190">
        <f t="shared" si="2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253</v>
      </c>
      <c r="AT131" s="191" t="s">
        <v>159</v>
      </c>
      <c r="AU131" s="191" t="s">
        <v>77</v>
      </c>
      <c r="AY131" s="19" t="s">
        <v>156</v>
      </c>
      <c r="BE131" s="192">
        <f t="shared" si="24"/>
        <v>0</v>
      </c>
      <c r="BF131" s="192">
        <f t="shared" si="25"/>
        <v>0</v>
      </c>
      <c r="BG131" s="192">
        <f t="shared" si="26"/>
        <v>0</v>
      </c>
      <c r="BH131" s="192">
        <f t="shared" si="27"/>
        <v>0</v>
      </c>
      <c r="BI131" s="192">
        <f t="shared" si="28"/>
        <v>0</v>
      </c>
      <c r="BJ131" s="19" t="s">
        <v>75</v>
      </c>
      <c r="BK131" s="192">
        <f t="shared" si="29"/>
        <v>0</v>
      </c>
      <c r="BL131" s="19" t="s">
        <v>253</v>
      </c>
      <c r="BM131" s="191" t="s">
        <v>2084</v>
      </c>
    </row>
    <row r="132" spans="1:65" s="2" customFormat="1" ht="37.9" customHeight="1">
      <c r="A132" s="36"/>
      <c r="B132" s="37"/>
      <c r="C132" s="180" t="s">
        <v>322</v>
      </c>
      <c r="D132" s="180" t="s">
        <v>159</v>
      </c>
      <c r="E132" s="181" t="s">
        <v>1098</v>
      </c>
      <c r="F132" s="182" t="s">
        <v>1099</v>
      </c>
      <c r="G132" s="183" t="s">
        <v>345</v>
      </c>
      <c r="H132" s="184">
        <v>9</v>
      </c>
      <c r="I132" s="185"/>
      <c r="J132" s="186">
        <f t="shared" si="20"/>
        <v>0</v>
      </c>
      <c r="K132" s="182" t="s">
        <v>163</v>
      </c>
      <c r="L132" s="41"/>
      <c r="M132" s="187" t="s">
        <v>19</v>
      </c>
      <c r="N132" s="188" t="s">
        <v>39</v>
      </c>
      <c r="O132" s="66"/>
      <c r="P132" s="189">
        <f t="shared" si="21"/>
        <v>0</v>
      </c>
      <c r="Q132" s="189">
        <v>1.1E-4</v>
      </c>
      <c r="R132" s="189">
        <f t="shared" si="22"/>
        <v>9.8999999999999999E-4</v>
      </c>
      <c r="S132" s="189">
        <v>0</v>
      </c>
      <c r="T132" s="190">
        <f t="shared" si="2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253</v>
      </c>
      <c r="AT132" s="191" t="s">
        <v>159</v>
      </c>
      <c r="AU132" s="191" t="s">
        <v>77</v>
      </c>
      <c r="AY132" s="19" t="s">
        <v>156</v>
      </c>
      <c r="BE132" s="192">
        <f t="shared" si="24"/>
        <v>0</v>
      </c>
      <c r="BF132" s="192">
        <f t="shared" si="25"/>
        <v>0</v>
      </c>
      <c r="BG132" s="192">
        <f t="shared" si="26"/>
        <v>0</v>
      </c>
      <c r="BH132" s="192">
        <f t="shared" si="27"/>
        <v>0</v>
      </c>
      <c r="BI132" s="192">
        <f t="shared" si="28"/>
        <v>0</v>
      </c>
      <c r="BJ132" s="19" t="s">
        <v>75</v>
      </c>
      <c r="BK132" s="192">
        <f t="shared" si="29"/>
        <v>0</v>
      </c>
      <c r="BL132" s="19" t="s">
        <v>253</v>
      </c>
      <c r="BM132" s="191" t="s">
        <v>2085</v>
      </c>
    </row>
    <row r="133" spans="1:65" s="2" customFormat="1" ht="24.2" customHeight="1">
      <c r="A133" s="36"/>
      <c r="B133" s="37"/>
      <c r="C133" s="180" t="s">
        <v>329</v>
      </c>
      <c r="D133" s="180" t="s">
        <v>159</v>
      </c>
      <c r="E133" s="181" t="s">
        <v>2086</v>
      </c>
      <c r="F133" s="182" t="s">
        <v>2087</v>
      </c>
      <c r="G133" s="183" t="s">
        <v>345</v>
      </c>
      <c r="H133" s="184">
        <v>8</v>
      </c>
      <c r="I133" s="185"/>
      <c r="J133" s="186">
        <f t="shared" si="20"/>
        <v>0</v>
      </c>
      <c r="K133" s="182" t="s">
        <v>163</v>
      </c>
      <c r="L133" s="41"/>
      <c r="M133" s="187" t="s">
        <v>19</v>
      </c>
      <c r="N133" s="188" t="s">
        <v>39</v>
      </c>
      <c r="O133" s="66"/>
      <c r="P133" s="189">
        <f t="shared" si="21"/>
        <v>0</v>
      </c>
      <c r="Q133" s="189">
        <v>6.9999999999999999E-4</v>
      </c>
      <c r="R133" s="189">
        <f t="shared" si="22"/>
        <v>5.5999999999999999E-3</v>
      </c>
      <c r="S133" s="189">
        <v>0</v>
      </c>
      <c r="T133" s="190">
        <f t="shared" si="2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253</v>
      </c>
      <c r="AT133" s="191" t="s">
        <v>159</v>
      </c>
      <c r="AU133" s="191" t="s">
        <v>77</v>
      </c>
      <c r="AY133" s="19" t="s">
        <v>156</v>
      </c>
      <c r="BE133" s="192">
        <f t="shared" si="24"/>
        <v>0</v>
      </c>
      <c r="BF133" s="192">
        <f t="shared" si="25"/>
        <v>0</v>
      </c>
      <c r="BG133" s="192">
        <f t="shared" si="26"/>
        <v>0</v>
      </c>
      <c r="BH133" s="192">
        <f t="shared" si="27"/>
        <v>0</v>
      </c>
      <c r="BI133" s="192">
        <f t="shared" si="28"/>
        <v>0</v>
      </c>
      <c r="BJ133" s="19" t="s">
        <v>75</v>
      </c>
      <c r="BK133" s="192">
        <f t="shared" si="29"/>
        <v>0</v>
      </c>
      <c r="BL133" s="19" t="s">
        <v>253</v>
      </c>
      <c r="BM133" s="191" t="s">
        <v>2088</v>
      </c>
    </row>
    <row r="134" spans="1:65" s="2" customFormat="1" ht="24.2" customHeight="1">
      <c r="A134" s="36"/>
      <c r="B134" s="37"/>
      <c r="C134" s="180" t="s">
        <v>333</v>
      </c>
      <c r="D134" s="180" t="s">
        <v>159</v>
      </c>
      <c r="E134" s="181" t="s">
        <v>1101</v>
      </c>
      <c r="F134" s="182" t="s">
        <v>1102</v>
      </c>
      <c r="G134" s="183" t="s">
        <v>345</v>
      </c>
      <c r="H134" s="184">
        <v>1</v>
      </c>
      <c r="I134" s="185"/>
      <c r="J134" s="186">
        <f t="shared" si="20"/>
        <v>0</v>
      </c>
      <c r="K134" s="182" t="s">
        <v>163</v>
      </c>
      <c r="L134" s="41"/>
      <c r="M134" s="187" t="s">
        <v>19</v>
      </c>
      <c r="N134" s="188" t="s">
        <v>39</v>
      </c>
      <c r="O134" s="66"/>
      <c r="P134" s="189">
        <f t="shared" si="21"/>
        <v>0</v>
      </c>
      <c r="Q134" s="189">
        <v>2.4000000000000001E-4</v>
      </c>
      <c r="R134" s="189">
        <f t="shared" si="22"/>
        <v>2.4000000000000001E-4</v>
      </c>
      <c r="S134" s="189">
        <v>0</v>
      </c>
      <c r="T134" s="190">
        <f t="shared" si="2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253</v>
      </c>
      <c r="AT134" s="191" t="s">
        <v>159</v>
      </c>
      <c r="AU134" s="191" t="s">
        <v>77</v>
      </c>
      <c r="AY134" s="19" t="s">
        <v>156</v>
      </c>
      <c r="BE134" s="192">
        <f t="shared" si="24"/>
        <v>0</v>
      </c>
      <c r="BF134" s="192">
        <f t="shared" si="25"/>
        <v>0</v>
      </c>
      <c r="BG134" s="192">
        <f t="shared" si="26"/>
        <v>0</v>
      </c>
      <c r="BH134" s="192">
        <f t="shared" si="27"/>
        <v>0</v>
      </c>
      <c r="BI134" s="192">
        <f t="shared" si="28"/>
        <v>0</v>
      </c>
      <c r="BJ134" s="19" t="s">
        <v>75</v>
      </c>
      <c r="BK134" s="192">
        <f t="shared" si="29"/>
        <v>0</v>
      </c>
      <c r="BL134" s="19" t="s">
        <v>253</v>
      </c>
      <c r="BM134" s="191" t="s">
        <v>2089</v>
      </c>
    </row>
    <row r="135" spans="1:65" s="2" customFormat="1" ht="24.2" customHeight="1">
      <c r="A135" s="36"/>
      <c r="B135" s="37"/>
      <c r="C135" s="180" t="s">
        <v>337</v>
      </c>
      <c r="D135" s="180" t="s">
        <v>159</v>
      </c>
      <c r="E135" s="181" t="s">
        <v>1104</v>
      </c>
      <c r="F135" s="182" t="s">
        <v>1105</v>
      </c>
      <c r="G135" s="183" t="s">
        <v>345</v>
      </c>
      <c r="H135" s="184">
        <v>2</v>
      </c>
      <c r="I135" s="185"/>
      <c r="J135" s="186">
        <f t="shared" si="20"/>
        <v>0</v>
      </c>
      <c r="K135" s="182" t="s">
        <v>163</v>
      </c>
      <c r="L135" s="41"/>
      <c r="M135" s="187" t="s">
        <v>19</v>
      </c>
      <c r="N135" s="188" t="s">
        <v>39</v>
      </c>
      <c r="O135" s="66"/>
      <c r="P135" s="189">
        <f t="shared" si="21"/>
        <v>0</v>
      </c>
      <c r="Q135" s="189">
        <v>2.2000000000000001E-4</v>
      </c>
      <c r="R135" s="189">
        <f t="shared" si="22"/>
        <v>4.4000000000000002E-4</v>
      </c>
      <c r="S135" s="189">
        <v>0</v>
      </c>
      <c r="T135" s="190">
        <f t="shared" si="2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253</v>
      </c>
      <c r="AT135" s="191" t="s">
        <v>159</v>
      </c>
      <c r="AU135" s="191" t="s">
        <v>77</v>
      </c>
      <c r="AY135" s="19" t="s">
        <v>156</v>
      </c>
      <c r="BE135" s="192">
        <f t="shared" si="24"/>
        <v>0</v>
      </c>
      <c r="BF135" s="192">
        <f t="shared" si="25"/>
        <v>0</v>
      </c>
      <c r="BG135" s="192">
        <f t="shared" si="26"/>
        <v>0</v>
      </c>
      <c r="BH135" s="192">
        <f t="shared" si="27"/>
        <v>0</v>
      </c>
      <c r="BI135" s="192">
        <f t="shared" si="28"/>
        <v>0</v>
      </c>
      <c r="BJ135" s="19" t="s">
        <v>75</v>
      </c>
      <c r="BK135" s="192">
        <f t="shared" si="29"/>
        <v>0</v>
      </c>
      <c r="BL135" s="19" t="s">
        <v>253</v>
      </c>
      <c r="BM135" s="191" t="s">
        <v>2090</v>
      </c>
    </row>
    <row r="136" spans="1:65" s="2" customFormat="1" ht="24.2" customHeight="1">
      <c r="A136" s="36"/>
      <c r="B136" s="37"/>
      <c r="C136" s="180" t="s">
        <v>303</v>
      </c>
      <c r="D136" s="180" t="s">
        <v>159</v>
      </c>
      <c r="E136" s="181" t="s">
        <v>1110</v>
      </c>
      <c r="F136" s="182" t="s">
        <v>1111</v>
      </c>
      <c r="G136" s="183" t="s">
        <v>345</v>
      </c>
      <c r="H136" s="184">
        <v>2</v>
      </c>
      <c r="I136" s="185"/>
      <c r="J136" s="186">
        <f t="shared" si="20"/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 t="shared" si="21"/>
        <v>0</v>
      </c>
      <c r="Q136" s="189">
        <v>3.4000000000000002E-4</v>
      </c>
      <c r="R136" s="189">
        <f t="shared" si="22"/>
        <v>6.8000000000000005E-4</v>
      </c>
      <c r="S136" s="189">
        <v>0</v>
      </c>
      <c r="T136" s="190">
        <f t="shared" si="2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253</v>
      </c>
      <c r="AT136" s="191" t="s">
        <v>159</v>
      </c>
      <c r="AU136" s="191" t="s">
        <v>77</v>
      </c>
      <c r="AY136" s="19" t="s">
        <v>156</v>
      </c>
      <c r="BE136" s="192">
        <f t="shared" si="24"/>
        <v>0</v>
      </c>
      <c r="BF136" s="192">
        <f t="shared" si="25"/>
        <v>0</v>
      </c>
      <c r="BG136" s="192">
        <f t="shared" si="26"/>
        <v>0</v>
      </c>
      <c r="BH136" s="192">
        <f t="shared" si="27"/>
        <v>0</v>
      </c>
      <c r="BI136" s="192">
        <f t="shared" si="28"/>
        <v>0</v>
      </c>
      <c r="BJ136" s="19" t="s">
        <v>75</v>
      </c>
      <c r="BK136" s="192">
        <f t="shared" si="29"/>
        <v>0</v>
      </c>
      <c r="BL136" s="19" t="s">
        <v>253</v>
      </c>
      <c r="BM136" s="191" t="s">
        <v>2091</v>
      </c>
    </row>
    <row r="137" spans="1:65" s="2" customFormat="1" ht="37.9" customHeight="1">
      <c r="A137" s="36"/>
      <c r="B137" s="37"/>
      <c r="C137" s="180" t="s">
        <v>348</v>
      </c>
      <c r="D137" s="180" t="s">
        <v>159</v>
      </c>
      <c r="E137" s="181" t="s">
        <v>1132</v>
      </c>
      <c r="F137" s="182" t="s">
        <v>1133</v>
      </c>
      <c r="G137" s="183" t="s">
        <v>251</v>
      </c>
      <c r="H137" s="184">
        <v>1.6E-2</v>
      </c>
      <c r="I137" s="185"/>
      <c r="J137" s="186">
        <f t="shared" si="20"/>
        <v>0</v>
      </c>
      <c r="K137" s="182" t="s">
        <v>163</v>
      </c>
      <c r="L137" s="41"/>
      <c r="M137" s="187" t="s">
        <v>19</v>
      </c>
      <c r="N137" s="188" t="s">
        <v>39</v>
      </c>
      <c r="O137" s="66"/>
      <c r="P137" s="189">
        <f t="shared" si="21"/>
        <v>0</v>
      </c>
      <c r="Q137" s="189">
        <v>0</v>
      </c>
      <c r="R137" s="189">
        <f t="shared" si="22"/>
        <v>0</v>
      </c>
      <c r="S137" s="189">
        <v>0</v>
      </c>
      <c r="T137" s="190">
        <f t="shared" si="2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253</v>
      </c>
      <c r="AT137" s="191" t="s">
        <v>159</v>
      </c>
      <c r="AU137" s="191" t="s">
        <v>77</v>
      </c>
      <c r="AY137" s="19" t="s">
        <v>156</v>
      </c>
      <c r="BE137" s="192">
        <f t="shared" si="24"/>
        <v>0</v>
      </c>
      <c r="BF137" s="192">
        <f t="shared" si="25"/>
        <v>0</v>
      </c>
      <c r="BG137" s="192">
        <f t="shared" si="26"/>
        <v>0</v>
      </c>
      <c r="BH137" s="192">
        <f t="shared" si="27"/>
        <v>0</v>
      </c>
      <c r="BI137" s="192">
        <f t="shared" si="28"/>
        <v>0</v>
      </c>
      <c r="BJ137" s="19" t="s">
        <v>75</v>
      </c>
      <c r="BK137" s="192">
        <f t="shared" si="29"/>
        <v>0</v>
      </c>
      <c r="BL137" s="19" t="s">
        <v>253</v>
      </c>
      <c r="BM137" s="191" t="s">
        <v>2092</v>
      </c>
    </row>
    <row r="138" spans="1:65" s="12" customFormat="1" ht="22.9" customHeight="1">
      <c r="B138" s="164"/>
      <c r="C138" s="165"/>
      <c r="D138" s="166" t="s">
        <v>67</v>
      </c>
      <c r="E138" s="178" t="s">
        <v>1141</v>
      </c>
      <c r="F138" s="178" t="s">
        <v>1142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P139+SUM(P140:P165)</f>
        <v>0</v>
      </c>
      <c r="Q138" s="172"/>
      <c r="R138" s="173">
        <f>R139+SUM(R140:R165)</f>
        <v>0.33650000000000002</v>
      </c>
      <c r="S138" s="172"/>
      <c r="T138" s="174">
        <f>T139+SUM(T140:T165)</f>
        <v>0.95200000000000007</v>
      </c>
      <c r="AR138" s="175" t="s">
        <v>77</v>
      </c>
      <c r="AT138" s="176" t="s">
        <v>67</v>
      </c>
      <c r="AU138" s="176" t="s">
        <v>75</v>
      </c>
      <c r="AY138" s="175" t="s">
        <v>156</v>
      </c>
      <c r="BK138" s="177">
        <f>BK139+SUM(BK140:BK165)</f>
        <v>0</v>
      </c>
    </row>
    <row r="139" spans="1:65" s="2" customFormat="1" ht="37.9" customHeight="1">
      <c r="A139" s="36"/>
      <c r="B139" s="37"/>
      <c r="C139" s="180" t="s">
        <v>352</v>
      </c>
      <c r="D139" s="180" t="s">
        <v>159</v>
      </c>
      <c r="E139" s="181" t="s">
        <v>1143</v>
      </c>
      <c r="F139" s="182" t="s">
        <v>1144</v>
      </c>
      <c r="G139" s="183" t="s">
        <v>345</v>
      </c>
      <c r="H139" s="184">
        <v>9</v>
      </c>
      <c r="I139" s="185"/>
      <c r="J139" s="186">
        <f t="shared" ref="J139:J164" si="30">ROUND(I139*H139,2)</f>
        <v>0</v>
      </c>
      <c r="K139" s="182" t="s">
        <v>163</v>
      </c>
      <c r="L139" s="41"/>
      <c r="M139" s="187" t="s">
        <v>19</v>
      </c>
      <c r="N139" s="188" t="s">
        <v>39</v>
      </c>
      <c r="O139" s="66"/>
      <c r="P139" s="189">
        <f t="shared" ref="P139:P164" si="31">O139*H139</f>
        <v>0</v>
      </c>
      <c r="Q139" s="189">
        <v>0</v>
      </c>
      <c r="R139" s="189">
        <f t="shared" ref="R139:R164" si="32">Q139*H139</f>
        <v>0</v>
      </c>
      <c r="S139" s="189">
        <v>0</v>
      </c>
      <c r="T139" s="190">
        <f t="shared" ref="T139:T164" si="33"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253</v>
      </c>
      <c r="AT139" s="191" t="s">
        <v>159</v>
      </c>
      <c r="AU139" s="191" t="s">
        <v>77</v>
      </c>
      <c r="AY139" s="19" t="s">
        <v>156</v>
      </c>
      <c r="BE139" s="192">
        <f t="shared" ref="BE139:BE164" si="34">IF(N139="základní",J139,0)</f>
        <v>0</v>
      </c>
      <c r="BF139" s="192">
        <f t="shared" ref="BF139:BF164" si="35">IF(N139="snížená",J139,0)</f>
        <v>0</v>
      </c>
      <c r="BG139" s="192">
        <f t="shared" ref="BG139:BG164" si="36">IF(N139="zákl. přenesená",J139,0)</f>
        <v>0</v>
      </c>
      <c r="BH139" s="192">
        <f t="shared" ref="BH139:BH164" si="37">IF(N139="sníž. přenesená",J139,0)</f>
        <v>0</v>
      </c>
      <c r="BI139" s="192">
        <f t="shared" ref="BI139:BI164" si="38">IF(N139="nulová",J139,0)</f>
        <v>0</v>
      </c>
      <c r="BJ139" s="19" t="s">
        <v>75</v>
      </c>
      <c r="BK139" s="192">
        <f t="shared" ref="BK139:BK164" si="39">ROUND(I139*H139,2)</f>
        <v>0</v>
      </c>
      <c r="BL139" s="19" t="s">
        <v>253</v>
      </c>
      <c r="BM139" s="191" t="s">
        <v>2093</v>
      </c>
    </row>
    <row r="140" spans="1:65" s="2" customFormat="1" ht="14.45" customHeight="1">
      <c r="A140" s="36"/>
      <c r="B140" s="37"/>
      <c r="C140" s="180" t="s">
        <v>356</v>
      </c>
      <c r="D140" s="180" t="s">
        <v>159</v>
      </c>
      <c r="E140" s="181" t="s">
        <v>1146</v>
      </c>
      <c r="F140" s="182" t="s">
        <v>1147</v>
      </c>
      <c r="G140" s="183" t="s">
        <v>162</v>
      </c>
      <c r="H140" s="184">
        <v>40</v>
      </c>
      <c r="I140" s="185"/>
      <c r="J140" s="186">
        <f t="shared" si="30"/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 t="shared" si="31"/>
        <v>0</v>
      </c>
      <c r="Q140" s="189">
        <v>0</v>
      </c>
      <c r="R140" s="189">
        <f t="shared" si="32"/>
        <v>0</v>
      </c>
      <c r="S140" s="189">
        <v>2.3800000000000002E-2</v>
      </c>
      <c r="T140" s="190">
        <f t="shared" si="33"/>
        <v>0.95200000000000007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253</v>
      </c>
      <c r="AT140" s="191" t="s">
        <v>159</v>
      </c>
      <c r="AU140" s="191" t="s">
        <v>77</v>
      </c>
      <c r="AY140" s="19" t="s">
        <v>156</v>
      </c>
      <c r="BE140" s="192">
        <f t="shared" si="34"/>
        <v>0</v>
      </c>
      <c r="BF140" s="192">
        <f t="shared" si="35"/>
        <v>0</v>
      </c>
      <c r="BG140" s="192">
        <f t="shared" si="36"/>
        <v>0</v>
      </c>
      <c r="BH140" s="192">
        <f t="shared" si="37"/>
        <v>0</v>
      </c>
      <c r="BI140" s="192">
        <f t="shared" si="38"/>
        <v>0</v>
      </c>
      <c r="BJ140" s="19" t="s">
        <v>75</v>
      </c>
      <c r="BK140" s="192">
        <f t="shared" si="39"/>
        <v>0</v>
      </c>
      <c r="BL140" s="19" t="s">
        <v>253</v>
      </c>
      <c r="BM140" s="191" t="s">
        <v>2094</v>
      </c>
    </row>
    <row r="141" spans="1:65" s="2" customFormat="1" ht="24.2" customHeight="1">
      <c r="A141" s="36"/>
      <c r="B141" s="37"/>
      <c r="C141" s="230" t="s">
        <v>360</v>
      </c>
      <c r="D141" s="230" t="s">
        <v>300</v>
      </c>
      <c r="E141" s="231" t="s">
        <v>2095</v>
      </c>
      <c r="F141" s="232" t="s">
        <v>2096</v>
      </c>
      <c r="G141" s="233" t="s">
        <v>345</v>
      </c>
      <c r="H141" s="234">
        <v>1</v>
      </c>
      <c r="I141" s="235"/>
      <c r="J141" s="236">
        <f t="shared" si="30"/>
        <v>0</v>
      </c>
      <c r="K141" s="232" t="s">
        <v>19</v>
      </c>
      <c r="L141" s="237"/>
      <c r="M141" s="238" t="s">
        <v>19</v>
      </c>
      <c r="N141" s="239" t="s">
        <v>39</v>
      </c>
      <c r="O141" s="66"/>
      <c r="P141" s="189">
        <f t="shared" si="31"/>
        <v>0</v>
      </c>
      <c r="Q141" s="189">
        <v>1.03E-2</v>
      </c>
      <c r="R141" s="189">
        <f t="shared" si="32"/>
        <v>1.03E-2</v>
      </c>
      <c r="S141" s="189">
        <v>0</v>
      </c>
      <c r="T141" s="190">
        <f t="shared" si="3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303</v>
      </c>
      <c r="AT141" s="191" t="s">
        <v>300</v>
      </c>
      <c r="AU141" s="191" t="s">
        <v>77</v>
      </c>
      <c r="AY141" s="19" t="s">
        <v>156</v>
      </c>
      <c r="BE141" s="192">
        <f t="shared" si="34"/>
        <v>0</v>
      </c>
      <c r="BF141" s="192">
        <f t="shared" si="35"/>
        <v>0</v>
      </c>
      <c r="BG141" s="192">
        <f t="shared" si="36"/>
        <v>0</v>
      </c>
      <c r="BH141" s="192">
        <f t="shared" si="37"/>
        <v>0</v>
      </c>
      <c r="BI141" s="192">
        <f t="shared" si="38"/>
        <v>0</v>
      </c>
      <c r="BJ141" s="19" t="s">
        <v>75</v>
      </c>
      <c r="BK141" s="192">
        <f t="shared" si="39"/>
        <v>0</v>
      </c>
      <c r="BL141" s="19" t="s">
        <v>253</v>
      </c>
      <c r="BM141" s="191" t="s">
        <v>2097</v>
      </c>
    </row>
    <row r="142" spans="1:65" s="2" customFormat="1" ht="24.2" customHeight="1">
      <c r="A142" s="36"/>
      <c r="B142" s="37"/>
      <c r="C142" s="230" t="s">
        <v>364</v>
      </c>
      <c r="D142" s="230" t="s">
        <v>300</v>
      </c>
      <c r="E142" s="231" t="s">
        <v>2098</v>
      </c>
      <c r="F142" s="232" t="s">
        <v>2099</v>
      </c>
      <c r="G142" s="233" t="s">
        <v>345</v>
      </c>
      <c r="H142" s="234">
        <v>1</v>
      </c>
      <c r="I142" s="235"/>
      <c r="J142" s="236">
        <f t="shared" si="30"/>
        <v>0</v>
      </c>
      <c r="K142" s="232" t="s">
        <v>19</v>
      </c>
      <c r="L142" s="237"/>
      <c r="M142" s="238" t="s">
        <v>19</v>
      </c>
      <c r="N142" s="239" t="s">
        <v>39</v>
      </c>
      <c r="O142" s="66"/>
      <c r="P142" s="189">
        <f t="shared" si="31"/>
        <v>0</v>
      </c>
      <c r="Q142" s="189">
        <v>1.44E-2</v>
      </c>
      <c r="R142" s="189">
        <f t="shared" si="32"/>
        <v>1.44E-2</v>
      </c>
      <c r="S142" s="189">
        <v>0</v>
      </c>
      <c r="T142" s="190">
        <f t="shared" si="3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303</v>
      </c>
      <c r="AT142" s="191" t="s">
        <v>300</v>
      </c>
      <c r="AU142" s="191" t="s">
        <v>77</v>
      </c>
      <c r="AY142" s="19" t="s">
        <v>156</v>
      </c>
      <c r="BE142" s="192">
        <f t="shared" si="34"/>
        <v>0</v>
      </c>
      <c r="BF142" s="192">
        <f t="shared" si="35"/>
        <v>0</v>
      </c>
      <c r="BG142" s="192">
        <f t="shared" si="36"/>
        <v>0</v>
      </c>
      <c r="BH142" s="192">
        <f t="shared" si="37"/>
        <v>0</v>
      </c>
      <c r="BI142" s="192">
        <f t="shared" si="38"/>
        <v>0</v>
      </c>
      <c r="BJ142" s="19" t="s">
        <v>75</v>
      </c>
      <c r="BK142" s="192">
        <f t="shared" si="39"/>
        <v>0</v>
      </c>
      <c r="BL142" s="19" t="s">
        <v>253</v>
      </c>
      <c r="BM142" s="191" t="s">
        <v>2100</v>
      </c>
    </row>
    <row r="143" spans="1:65" s="2" customFormat="1" ht="24.2" customHeight="1">
      <c r="A143" s="36"/>
      <c r="B143" s="37"/>
      <c r="C143" s="230" t="s">
        <v>370</v>
      </c>
      <c r="D143" s="230" t="s">
        <v>300</v>
      </c>
      <c r="E143" s="231" t="s">
        <v>1167</v>
      </c>
      <c r="F143" s="232" t="s">
        <v>1168</v>
      </c>
      <c r="G143" s="233" t="s">
        <v>345</v>
      </c>
      <c r="H143" s="234">
        <v>3</v>
      </c>
      <c r="I143" s="235"/>
      <c r="J143" s="236">
        <f t="shared" si="30"/>
        <v>0</v>
      </c>
      <c r="K143" s="232" t="s">
        <v>19</v>
      </c>
      <c r="L143" s="237"/>
      <c r="M143" s="238" t="s">
        <v>19</v>
      </c>
      <c r="N143" s="239" t="s">
        <v>39</v>
      </c>
      <c r="O143" s="66"/>
      <c r="P143" s="189">
        <f t="shared" si="31"/>
        <v>0</v>
      </c>
      <c r="Q143" s="189">
        <v>4.5600000000000002E-2</v>
      </c>
      <c r="R143" s="189">
        <f t="shared" si="32"/>
        <v>0.1368</v>
      </c>
      <c r="S143" s="189">
        <v>0</v>
      </c>
      <c r="T143" s="190">
        <f t="shared" si="3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303</v>
      </c>
      <c r="AT143" s="191" t="s">
        <v>300</v>
      </c>
      <c r="AU143" s="191" t="s">
        <v>77</v>
      </c>
      <c r="AY143" s="19" t="s">
        <v>156</v>
      </c>
      <c r="BE143" s="192">
        <f t="shared" si="34"/>
        <v>0</v>
      </c>
      <c r="BF143" s="192">
        <f t="shared" si="35"/>
        <v>0</v>
      </c>
      <c r="BG143" s="192">
        <f t="shared" si="36"/>
        <v>0</v>
      </c>
      <c r="BH143" s="192">
        <f t="shared" si="37"/>
        <v>0</v>
      </c>
      <c r="BI143" s="192">
        <f t="shared" si="38"/>
        <v>0</v>
      </c>
      <c r="BJ143" s="19" t="s">
        <v>75</v>
      </c>
      <c r="BK143" s="192">
        <f t="shared" si="39"/>
        <v>0</v>
      </c>
      <c r="BL143" s="19" t="s">
        <v>253</v>
      </c>
      <c r="BM143" s="191" t="s">
        <v>2101</v>
      </c>
    </row>
    <row r="144" spans="1:65" s="2" customFormat="1" ht="24.2" customHeight="1">
      <c r="A144" s="36"/>
      <c r="B144" s="37"/>
      <c r="C144" s="230" t="s">
        <v>376</v>
      </c>
      <c r="D144" s="230" t="s">
        <v>300</v>
      </c>
      <c r="E144" s="231" t="s">
        <v>1170</v>
      </c>
      <c r="F144" s="232" t="s">
        <v>1171</v>
      </c>
      <c r="G144" s="233" t="s">
        <v>345</v>
      </c>
      <c r="H144" s="234">
        <v>1</v>
      </c>
      <c r="I144" s="235"/>
      <c r="J144" s="236">
        <f t="shared" si="30"/>
        <v>0</v>
      </c>
      <c r="K144" s="232" t="s">
        <v>19</v>
      </c>
      <c r="L144" s="237"/>
      <c r="M144" s="238" t="s">
        <v>19</v>
      </c>
      <c r="N144" s="239" t="s">
        <v>39</v>
      </c>
      <c r="O144" s="66"/>
      <c r="P144" s="189">
        <f t="shared" si="31"/>
        <v>0</v>
      </c>
      <c r="Q144" s="189">
        <v>5.2200000000000003E-2</v>
      </c>
      <c r="R144" s="189">
        <f t="shared" si="32"/>
        <v>5.2200000000000003E-2</v>
      </c>
      <c r="S144" s="189">
        <v>0</v>
      </c>
      <c r="T144" s="190">
        <f t="shared" si="3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303</v>
      </c>
      <c r="AT144" s="191" t="s">
        <v>300</v>
      </c>
      <c r="AU144" s="191" t="s">
        <v>77</v>
      </c>
      <c r="AY144" s="19" t="s">
        <v>156</v>
      </c>
      <c r="BE144" s="192">
        <f t="shared" si="34"/>
        <v>0</v>
      </c>
      <c r="BF144" s="192">
        <f t="shared" si="35"/>
        <v>0</v>
      </c>
      <c r="BG144" s="192">
        <f t="shared" si="36"/>
        <v>0</v>
      </c>
      <c r="BH144" s="192">
        <f t="shared" si="37"/>
        <v>0</v>
      </c>
      <c r="BI144" s="192">
        <f t="shared" si="38"/>
        <v>0</v>
      </c>
      <c r="BJ144" s="19" t="s">
        <v>75</v>
      </c>
      <c r="BK144" s="192">
        <f t="shared" si="39"/>
        <v>0</v>
      </c>
      <c r="BL144" s="19" t="s">
        <v>253</v>
      </c>
      <c r="BM144" s="191" t="s">
        <v>2102</v>
      </c>
    </row>
    <row r="145" spans="1:65" s="2" customFormat="1" ht="24.2" customHeight="1">
      <c r="A145" s="36"/>
      <c r="B145" s="37"/>
      <c r="C145" s="230" t="s">
        <v>381</v>
      </c>
      <c r="D145" s="230" t="s">
        <v>300</v>
      </c>
      <c r="E145" s="231" t="s">
        <v>2103</v>
      </c>
      <c r="F145" s="232" t="s">
        <v>2104</v>
      </c>
      <c r="G145" s="233" t="s">
        <v>345</v>
      </c>
      <c r="H145" s="234">
        <v>1</v>
      </c>
      <c r="I145" s="235"/>
      <c r="J145" s="236">
        <f t="shared" si="30"/>
        <v>0</v>
      </c>
      <c r="K145" s="232" t="s">
        <v>19</v>
      </c>
      <c r="L145" s="237"/>
      <c r="M145" s="238" t="s">
        <v>19</v>
      </c>
      <c r="N145" s="239" t="s">
        <v>39</v>
      </c>
      <c r="O145" s="66"/>
      <c r="P145" s="189">
        <f t="shared" si="31"/>
        <v>0</v>
      </c>
      <c r="Q145" s="189">
        <v>5.5800000000000002E-2</v>
      </c>
      <c r="R145" s="189">
        <f t="shared" si="32"/>
        <v>5.5800000000000002E-2</v>
      </c>
      <c r="S145" s="189">
        <v>0</v>
      </c>
      <c r="T145" s="190">
        <f t="shared" si="3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303</v>
      </c>
      <c r="AT145" s="191" t="s">
        <v>300</v>
      </c>
      <c r="AU145" s="191" t="s">
        <v>77</v>
      </c>
      <c r="AY145" s="19" t="s">
        <v>156</v>
      </c>
      <c r="BE145" s="192">
        <f t="shared" si="34"/>
        <v>0</v>
      </c>
      <c r="BF145" s="192">
        <f t="shared" si="35"/>
        <v>0</v>
      </c>
      <c r="BG145" s="192">
        <f t="shared" si="36"/>
        <v>0</v>
      </c>
      <c r="BH145" s="192">
        <f t="shared" si="37"/>
        <v>0</v>
      </c>
      <c r="BI145" s="192">
        <f t="shared" si="38"/>
        <v>0</v>
      </c>
      <c r="BJ145" s="19" t="s">
        <v>75</v>
      </c>
      <c r="BK145" s="192">
        <f t="shared" si="39"/>
        <v>0</v>
      </c>
      <c r="BL145" s="19" t="s">
        <v>253</v>
      </c>
      <c r="BM145" s="191" t="s">
        <v>2105</v>
      </c>
    </row>
    <row r="146" spans="1:65" s="2" customFormat="1" ht="24.2" customHeight="1">
      <c r="A146" s="36"/>
      <c r="B146" s="37"/>
      <c r="C146" s="230" t="s">
        <v>386</v>
      </c>
      <c r="D146" s="230" t="s">
        <v>300</v>
      </c>
      <c r="E146" s="231" t="s">
        <v>2106</v>
      </c>
      <c r="F146" s="232" t="s">
        <v>2107</v>
      </c>
      <c r="G146" s="233" t="s">
        <v>345</v>
      </c>
      <c r="H146" s="234">
        <v>1</v>
      </c>
      <c r="I146" s="235"/>
      <c r="J146" s="236">
        <f t="shared" si="30"/>
        <v>0</v>
      </c>
      <c r="K146" s="232" t="s">
        <v>19</v>
      </c>
      <c r="L146" s="237"/>
      <c r="M146" s="238" t="s">
        <v>19</v>
      </c>
      <c r="N146" s="239" t="s">
        <v>39</v>
      </c>
      <c r="O146" s="66"/>
      <c r="P146" s="189">
        <f t="shared" si="31"/>
        <v>0</v>
      </c>
      <c r="Q146" s="189">
        <v>6.7000000000000004E-2</v>
      </c>
      <c r="R146" s="189">
        <f t="shared" si="32"/>
        <v>6.7000000000000004E-2</v>
      </c>
      <c r="S146" s="189">
        <v>0</v>
      </c>
      <c r="T146" s="190">
        <f t="shared" si="3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303</v>
      </c>
      <c r="AT146" s="191" t="s">
        <v>300</v>
      </c>
      <c r="AU146" s="191" t="s">
        <v>77</v>
      </c>
      <c r="AY146" s="19" t="s">
        <v>156</v>
      </c>
      <c r="BE146" s="192">
        <f t="shared" si="34"/>
        <v>0</v>
      </c>
      <c r="BF146" s="192">
        <f t="shared" si="35"/>
        <v>0</v>
      </c>
      <c r="BG146" s="192">
        <f t="shared" si="36"/>
        <v>0</v>
      </c>
      <c r="BH146" s="192">
        <f t="shared" si="37"/>
        <v>0</v>
      </c>
      <c r="BI146" s="192">
        <f t="shared" si="38"/>
        <v>0</v>
      </c>
      <c r="BJ146" s="19" t="s">
        <v>75</v>
      </c>
      <c r="BK146" s="192">
        <f t="shared" si="39"/>
        <v>0</v>
      </c>
      <c r="BL146" s="19" t="s">
        <v>253</v>
      </c>
      <c r="BM146" s="191" t="s">
        <v>2108</v>
      </c>
    </row>
    <row r="147" spans="1:65" s="2" customFormat="1" ht="14.45" customHeight="1">
      <c r="A147" s="36"/>
      <c r="B147" s="37"/>
      <c r="C147" s="180" t="s">
        <v>390</v>
      </c>
      <c r="D147" s="180" t="s">
        <v>159</v>
      </c>
      <c r="E147" s="181" t="s">
        <v>1194</v>
      </c>
      <c r="F147" s="182" t="s">
        <v>1195</v>
      </c>
      <c r="G147" s="183" t="s">
        <v>345</v>
      </c>
      <c r="H147" s="184">
        <v>1</v>
      </c>
      <c r="I147" s="185"/>
      <c r="J147" s="186">
        <f t="shared" si="30"/>
        <v>0</v>
      </c>
      <c r="K147" s="182" t="s">
        <v>19</v>
      </c>
      <c r="L147" s="41"/>
      <c r="M147" s="187" t="s">
        <v>19</v>
      </c>
      <c r="N147" s="188" t="s">
        <v>39</v>
      </c>
      <c r="O147" s="66"/>
      <c r="P147" s="189">
        <f t="shared" si="31"/>
        <v>0</v>
      </c>
      <c r="Q147" s="189">
        <v>0</v>
      </c>
      <c r="R147" s="189">
        <f t="shared" si="32"/>
        <v>0</v>
      </c>
      <c r="S147" s="189">
        <v>0</v>
      </c>
      <c r="T147" s="190">
        <f t="shared" si="3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253</v>
      </c>
      <c r="AT147" s="191" t="s">
        <v>159</v>
      </c>
      <c r="AU147" s="191" t="s">
        <v>77</v>
      </c>
      <c r="AY147" s="19" t="s">
        <v>156</v>
      </c>
      <c r="BE147" s="192">
        <f t="shared" si="34"/>
        <v>0</v>
      </c>
      <c r="BF147" s="192">
        <f t="shared" si="35"/>
        <v>0</v>
      </c>
      <c r="BG147" s="192">
        <f t="shared" si="36"/>
        <v>0</v>
      </c>
      <c r="BH147" s="192">
        <f t="shared" si="37"/>
        <v>0</v>
      </c>
      <c r="BI147" s="192">
        <f t="shared" si="38"/>
        <v>0</v>
      </c>
      <c r="BJ147" s="19" t="s">
        <v>75</v>
      </c>
      <c r="BK147" s="192">
        <f t="shared" si="39"/>
        <v>0</v>
      </c>
      <c r="BL147" s="19" t="s">
        <v>253</v>
      </c>
      <c r="BM147" s="191" t="s">
        <v>2109</v>
      </c>
    </row>
    <row r="148" spans="1:65" s="2" customFormat="1" ht="24.2" customHeight="1">
      <c r="A148" s="36"/>
      <c r="B148" s="37"/>
      <c r="C148" s="230" t="s">
        <v>394</v>
      </c>
      <c r="D148" s="230" t="s">
        <v>300</v>
      </c>
      <c r="E148" s="231" t="s">
        <v>2110</v>
      </c>
      <c r="F148" s="232" t="s">
        <v>2111</v>
      </c>
      <c r="G148" s="233" t="s">
        <v>345</v>
      </c>
      <c r="H148" s="234">
        <v>1</v>
      </c>
      <c r="I148" s="235"/>
      <c r="J148" s="236">
        <f t="shared" si="30"/>
        <v>0</v>
      </c>
      <c r="K148" s="232" t="s">
        <v>19</v>
      </c>
      <c r="L148" s="237"/>
      <c r="M148" s="238" t="s">
        <v>19</v>
      </c>
      <c r="N148" s="239" t="s">
        <v>39</v>
      </c>
      <c r="O148" s="66"/>
      <c r="P148" s="189">
        <f t="shared" si="31"/>
        <v>0</v>
      </c>
      <c r="Q148" s="189">
        <v>0</v>
      </c>
      <c r="R148" s="189">
        <f t="shared" si="32"/>
        <v>0</v>
      </c>
      <c r="S148" s="189">
        <v>0</v>
      </c>
      <c r="T148" s="190">
        <f t="shared" si="3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303</v>
      </c>
      <c r="AT148" s="191" t="s">
        <v>300</v>
      </c>
      <c r="AU148" s="191" t="s">
        <v>77</v>
      </c>
      <c r="AY148" s="19" t="s">
        <v>156</v>
      </c>
      <c r="BE148" s="192">
        <f t="shared" si="34"/>
        <v>0</v>
      </c>
      <c r="BF148" s="192">
        <f t="shared" si="35"/>
        <v>0</v>
      </c>
      <c r="BG148" s="192">
        <f t="shared" si="36"/>
        <v>0</v>
      </c>
      <c r="BH148" s="192">
        <f t="shared" si="37"/>
        <v>0</v>
      </c>
      <c r="BI148" s="192">
        <f t="shared" si="38"/>
        <v>0</v>
      </c>
      <c r="BJ148" s="19" t="s">
        <v>75</v>
      </c>
      <c r="BK148" s="192">
        <f t="shared" si="39"/>
        <v>0</v>
      </c>
      <c r="BL148" s="19" t="s">
        <v>253</v>
      </c>
      <c r="BM148" s="191" t="s">
        <v>2112</v>
      </c>
    </row>
    <row r="149" spans="1:65" s="2" customFormat="1" ht="14.45" customHeight="1">
      <c r="A149" s="36"/>
      <c r="B149" s="37"/>
      <c r="C149" s="230" t="s">
        <v>400</v>
      </c>
      <c r="D149" s="230" t="s">
        <v>300</v>
      </c>
      <c r="E149" s="231" t="s">
        <v>2113</v>
      </c>
      <c r="F149" s="232" t="s">
        <v>2114</v>
      </c>
      <c r="G149" s="233" t="s">
        <v>345</v>
      </c>
      <c r="H149" s="234">
        <v>1</v>
      </c>
      <c r="I149" s="235"/>
      <c r="J149" s="236">
        <f t="shared" si="30"/>
        <v>0</v>
      </c>
      <c r="K149" s="232" t="s">
        <v>19</v>
      </c>
      <c r="L149" s="237"/>
      <c r="M149" s="238" t="s">
        <v>19</v>
      </c>
      <c r="N149" s="239" t="s">
        <v>39</v>
      </c>
      <c r="O149" s="66"/>
      <c r="P149" s="189">
        <f t="shared" si="31"/>
        <v>0</v>
      </c>
      <c r="Q149" s="189">
        <v>0</v>
      </c>
      <c r="R149" s="189">
        <f t="shared" si="32"/>
        <v>0</v>
      </c>
      <c r="S149" s="189">
        <v>0</v>
      </c>
      <c r="T149" s="190">
        <f t="shared" si="3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303</v>
      </c>
      <c r="AT149" s="191" t="s">
        <v>300</v>
      </c>
      <c r="AU149" s="191" t="s">
        <v>77</v>
      </c>
      <c r="AY149" s="19" t="s">
        <v>156</v>
      </c>
      <c r="BE149" s="192">
        <f t="shared" si="34"/>
        <v>0</v>
      </c>
      <c r="BF149" s="192">
        <f t="shared" si="35"/>
        <v>0</v>
      </c>
      <c r="BG149" s="192">
        <f t="shared" si="36"/>
        <v>0</v>
      </c>
      <c r="BH149" s="192">
        <f t="shared" si="37"/>
        <v>0</v>
      </c>
      <c r="BI149" s="192">
        <f t="shared" si="38"/>
        <v>0</v>
      </c>
      <c r="BJ149" s="19" t="s">
        <v>75</v>
      </c>
      <c r="BK149" s="192">
        <f t="shared" si="39"/>
        <v>0</v>
      </c>
      <c r="BL149" s="19" t="s">
        <v>253</v>
      </c>
      <c r="BM149" s="191" t="s">
        <v>2115</v>
      </c>
    </row>
    <row r="150" spans="1:65" s="2" customFormat="1" ht="24.2" customHeight="1">
      <c r="A150" s="36"/>
      <c r="B150" s="37"/>
      <c r="C150" s="230" t="s">
        <v>405</v>
      </c>
      <c r="D150" s="230" t="s">
        <v>300</v>
      </c>
      <c r="E150" s="231" t="s">
        <v>2116</v>
      </c>
      <c r="F150" s="232" t="s">
        <v>2117</v>
      </c>
      <c r="G150" s="233" t="s">
        <v>345</v>
      </c>
      <c r="H150" s="234">
        <v>1</v>
      </c>
      <c r="I150" s="235"/>
      <c r="J150" s="236">
        <f t="shared" si="30"/>
        <v>0</v>
      </c>
      <c r="K150" s="232" t="s">
        <v>19</v>
      </c>
      <c r="L150" s="237"/>
      <c r="M150" s="238" t="s">
        <v>19</v>
      </c>
      <c r="N150" s="239" t="s">
        <v>39</v>
      </c>
      <c r="O150" s="66"/>
      <c r="P150" s="189">
        <f t="shared" si="31"/>
        <v>0</v>
      </c>
      <c r="Q150" s="189">
        <v>0</v>
      </c>
      <c r="R150" s="189">
        <f t="shared" si="32"/>
        <v>0</v>
      </c>
      <c r="S150" s="189">
        <v>0</v>
      </c>
      <c r="T150" s="190">
        <f t="shared" si="3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303</v>
      </c>
      <c r="AT150" s="191" t="s">
        <v>300</v>
      </c>
      <c r="AU150" s="191" t="s">
        <v>77</v>
      </c>
      <c r="AY150" s="19" t="s">
        <v>156</v>
      </c>
      <c r="BE150" s="192">
        <f t="shared" si="34"/>
        <v>0</v>
      </c>
      <c r="BF150" s="192">
        <f t="shared" si="35"/>
        <v>0</v>
      </c>
      <c r="BG150" s="192">
        <f t="shared" si="36"/>
        <v>0</v>
      </c>
      <c r="BH150" s="192">
        <f t="shared" si="37"/>
        <v>0</v>
      </c>
      <c r="BI150" s="192">
        <f t="shared" si="38"/>
        <v>0</v>
      </c>
      <c r="BJ150" s="19" t="s">
        <v>75</v>
      </c>
      <c r="BK150" s="192">
        <f t="shared" si="39"/>
        <v>0</v>
      </c>
      <c r="BL150" s="19" t="s">
        <v>253</v>
      </c>
      <c r="BM150" s="191" t="s">
        <v>2118</v>
      </c>
    </row>
    <row r="151" spans="1:65" s="2" customFormat="1" ht="24.2" customHeight="1">
      <c r="A151" s="36"/>
      <c r="B151" s="37"/>
      <c r="C151" s="180" t="s">
        <v>412</v>
      </c>
      <c r="D151" s="180" t="s">
        <v>159</v>
      </c>
      <c r="E151" s="181" t="s">
        <v>2119</v>
      </c>
      <c r="F151" s="182" t="s">
        <v>2120</v>
      </c>
      <c r="G151" s="183" t="s">
        <v>345</v>
      </c>
      <c r="H151" s="184">
        <v>1</v>
      </c>
      <c r="I151" s="185"/>
      <c r="J151" s="186">
        <f t="shared" si="30"/>
        <v>0</v>
      </c>
      <c r="K151" s="182" t="s">
        <v>163</v>
      </c>
      <c r="L151" s="41"/>
      <c r="M151" s="187" t="s">
        <v>19</v>
      </c>
      <c r="N151" s="188" t="s">
        <v>39</v>
      </c>
      <c r="O151" s="66"/>
      <c r="P151" s="189">
        <f t="shared" si="31"/>
        <v>0</v>
      </c>
      <c r="Q151" s="189">
        <v>0</v>
      </c>
      <c r="R151" s="189">
        <f t="shared" si="32"/>
        <v>0</v>
      </c>
      <c r="S151" s="189">
        <v>0</v>
      </c>
      <c r="T151" s="190">
        <f t="shared" si="3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253</v>
      </c>
      <c r="AT151" s="191" t="s">
        <v>159</v>
      </c>
      <c r="AU151" s="191" t="s">
        <v>77</v>
      </c>
      <c r="AY151" s="19" t="s">
        <v>156</v>
      </c>
      <c r="BE151" s="192">
        <f t="shared" si="34"/>
        <v>0</v>
      </c>
      <c r="BF151" s="192">
        <f t="shared" si="35"/>
        <v>0</v>
      </c>
      <c r="BG151" s="192">
        <f t="shared" si="36"/>
        <v>0</v>
      </c>
      <c r="BH151" s="192">
        <f t="shared" si="37"/>
        <v>0</v>
      </c>
      <c r="BI151" s="192">
        <f t="shared" si="38"/>
        <v>0</v>
      </c>
      <c r="BJ151" s="19" t="s">
        <v>75</v>
      </c>
      <c r="BK151" s="192">
        <f t="shared" si="39"/>
        <v>0</v>
      </c>
      <c r="BL151" s="19" t="s">
        <v>253</v>
      </c>
      <c r="BM151" s="191" t="s">
        <v>2121</v>
      </c>
    </row>
    <row r="152" spans="1:65" s="2" customFormat="1" ht="24.2" customHeight="1">
      <c r="A152" s="36"/>
      <c r="B152" s="37"/>
      <c r="C152" s="180" t="s">
        <v>417</v>
      </c>
      <c r="D152" s="180" t="s">
        <v>159</v>
      </c>
      <c r="E152" s="181" t="s">
        <v>1197</v>
      </c>
      <c r="F152" s="182" t="s">
        <v>1198</v>
      </c>
      <c r="G152" s="183" t="s">
        <v>345</v>
      </c>
      <c r="H152" s="184">
        <v>1</v>
      </c>
      <c r="I152" s="185"/>
      <c r="J152" s="186">
        <f t="shared" si="30"/>
        <v>0</v>
      </c>
      <c r="K152" s="182" t="s">
        <v>163</v>
      </c>
      <c r="L152" s="41"/>
      <c r="M152" s="187" t="s">
        <v>19</v>
      </c>
      <c r="N152" s="188" t="s">
        <v>39</v>
      </c>
      <c r="O152" s="66"/>
      <c r="P152" s="189">
        <f t="shared" si="31"/>
        <v>0</v>
      </c>
      <c r="Q152" s="189">
        <v>0</v>
      </c>
      <c r="R152" s="189">
        <f t="shared" si="32"/>
        <v>0</v>
      </c>
      <c r="S152" s="189">
        <v>0</v>
      </c>
      <c r="T152" s="190">
        <f t="shared" si="3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253</v>
      </c>
      <c r="AT152" s="191" t="s">
        <v>159</v>
      </c>
      <c r="AU152" s="191" t="s">
        <v>77</v>
      </c>
      <c r="AY152" s="19" t="s">
        <v>156</v>
      </c>
      <c r="BE152" s="192">
        <f t="shared" si="34"/>
        <v>0</v>
      </c>
      <c r="BF152" s="192">
        <f t="shared" si="35"/>
        <v>0</v>
      </c>
      <c r="BG152" s="192">
        <f t="shared" si="36"/>
        <v>0</v>
      </c>
      <c r="BH152" s="192">
        <f t="shared" si="37"/>
        <v>0</v>
      </c>
      <c r="BI152" s="192">
        <f t="shared" si="38"/>
        <v>0</v>
      </c>
      <c r="BJ152" s="19" t="s">
        <v>75</v>
      </c>
      <c r="BK152" s="192">
        <f t="shared" si="39"/>
        <v>0</v>
      </c>
      <c r="BL152" s="19" t="s">
        <v>253</v>
      </c>
      <c r="BM152" s="191" t="s">
        <v>2122</v>
      </c>
    </row>
    <row r="153" spans="1:65" s="2" customFormat="1" ht="24.2" customHeight="1">
      <c r="A153" s="36"/>
      <c r="B153" s="37"/>
      <c r="C153" s="180" t="s">
        <v>421</v>
      </c>
      <c r="D153" s="180" t="s">
        <v>159</v>
      </c>
      <c r="E153" s="181" t="s">
        <v>1200</v>
      </c>
      <c r="F153" s="182" t="s">
        <v>1201</v>
      </c>
      <c r="G153" s="183" t="s">
        <v>345</v>
      </c>
      <c r="H153" s="184">
        <v>3</v>
      </c>
      <c r="I153" s="185"/>
      <c r="J153" s="186">
        <f t="shared" si="30"/>
        <v>0</v>
      </c>
      <c r="K153" s="182" t="s">
        <v>163</v>
      </c>
      <c r="L153" s="41"/>
      <c r="M153" s="187" t="s">
        <v>19</v>
      </c>
      <c r="N153" s="188" t="s">
        <v>39</v>
      </c>
      <c r="O153" s="66"/>
      <c r="P153" s="189">
        <f t="shared" si="31"/>
        <v>0</v>
      </c>
      <c r="Q153" s="189">
        <v>0</v>
      </c>
      <c r="R153" s="189">
        <f t="shared" si="32"/>
        <v>0</v>
      </c>
      <c r="S153" s="189">
        <v>0</v>
      </c>
      <c r="T153" s="190">
        <f t="shared" si="3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253</v>
      </c>
      <c r="AT153" s="191" t="s">
        <v>159</v>
      </c>
      <c r="AU153" s="191" t="s">
        <v>77</v>
      </c>
      <c r="AY153" s="19" t="s">
        <v>156</v>
      </c>
      <c r="BE153" s="192">
        <f t="shared" si="34"/>
        <v>0</v>
      </c>
      <c r="BF153" s="192">
        <f t="shared" si="35"/>
        <v>0</v>
      </c>
      <c r="BG153" s="192">
        <f t="shared" si="36"/>
        <v>0</v>
      </c>
      <c r="BH153" s="192">
        <f t="shared" si="37"/>
        <v>0</v>
      </c>
      <c r="BI153" s="192">
        <f t="shared" si="38"/>
        <v>0</v>
      </c>
      <c r="BJ153" s="19" t="s">
        <v>75</v>
      </c>
      <c r="BK153" s="192">
        <f t="shared" si="39"/>
        <v>0</v>
      </c>
      <c r="BL153" s="19" t="s">
        <v>253</v>
      </c>
      <c r="BM153" s="191" t="s">
        <v>2123</v>
      </c>
    </row>
    <row r="154" spans="1:65" s="2" customFormat="1" ht="24.2" customHeight="1">
      <c r="A154" s="36"/>
      <c r="B154" s="37"/>
      <c r="C154" s="180" t="s">
        <v>425</v>
      </c>
      <c r="D154" s="180" t="s">
        <v>159</v>
      </c>
      <c r="E154" s="181" t="s">
        <v>1203</v>
      </c>
      <c r="F154" s="182" t="s">
        <v>1204</v>
      </c>
      <c r="G154" s="183" t="s">
        <v>345</v>
      </c>
      <c r="H154" s="184">
        <v>1</v>
      </c>
      <c r="I154" s="185"/>
      <c r="J154" s="186">
        <f t="shared" si="30"/>
        <v>0</v>
      </c>
      <c r="K154" s="182" t="s">
        <v>163</v>
      </c>
      <c r="L154" s="41"/>
      <c r="M154" s="187" t="s">
        <v>19</v>
      </c>
      <c r="N154" s="188" t="s">
        <v>39</v>
      </c>
      <c r="O154" s="66"/>
      <c r="P154" s="189">
        <f t="shared" si="31"/>
        <v>0</v>
      </c>
      <c r="Q154" s="189">
        <v>0</v>
      </c>
      <c r="R154" s="189">
        <f t="shared" si="32"/>
        <v>0</v>
      </c>
      <c r="S154" s="189">
        <v>0</v>
      </c>
      <c r="T154" s="190">
        <f t="shared" si="3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253</v>
      </c>
      <c r="AT154" s="191" t="s">
        <v>159</v>
      </c>
      <c r="AU154" s="191" t="s">
        <v>77</v>
      </c>
      <c r="AY154" s="19" t="s">
        <v>156</v>
      </c>
      <c r="BE154" s="192">
        <f t="shared" si="34"/>
        <v>0</v>
      </c>
      <c r="BF154" s="192">
        <f t="shared" si="35"/>
        <v>0</v>
      </c>
      <c r="BG154" s="192">
        <f t="shared" si="36"/>
        <v>0</v>
      </c>
      <c r="BH154" s="192">
        <f t="shared" si="37"/>
        <v>0</v>
      </c>
      <c r="BI154" s="192">
        <f t="shared" si="38"/>
        <v>0</v>
      </c>
      <c r="BJ154" s="19" t="s">
        <v>75</v>
      </c>
      <c r="BK154" s="192">
        <f t="shared" si="39"/>
        <v>0</v>
      </c>
      <c r="BL154" s="19" t="s">
        <v>253</v>
      </c>
      <c r="BM154" s="191" t="s">
        <v>2124</v>
      </c>
    </row>
    <row r="155" spans="1:65" s="2" customFormat="1" ht="24.2" customHeight="1">
      <c r="A155" s="36"/>
      <c r="B155" s="37"/>
      <c r="C155" s="180" t="s">
        <v>429</v>
      </c>
      <c r="D155" s="180" t="s">
        <v>159</v>
      </c>
      <c r="E155" s="181" t="s">
        <v>1206</v>
      </c>
      <c r="F155" s="182" t="s">
        <v>1207</v>
      </c>
      <c r="G155" s="183" t="s">
        <v>345</v>
      </c>
      <c r="H155" s="184">
        <v>1</v>
      </c>
      <c r="I155" s="185"/>
      <c r="J155" s="186">
        <f t="shared" si="30"/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si="31"/>
        <v>0</v>
      </c>
      <c r="Q155" s="189">
        <v>0</v>
      </c>
      <c r="R155" s="189">
        <f t="shared" si="32"/>
        <v>0</v>
      </c>
      <c r="S155" s="189">
        <v>0</v>
      </c>
      <c r="T155" s="190">
        <f t="shared" si="3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si="34"/>
        <v>0</v>
      </c>
      <c r="BF155" s="192">
        <f t="shared" si="35"/>
        <v>0</v>
      </c>
      <c r="BG155" s="192">
        <f t="shared" si="36"/>
        <v>0</v>
      </c>
      <c r="BH155" s="192">
        <f t="shared" si="37"/>
        <v>0</v>
      </c>
      <c r="BI155" s="192">
        <f t="shared" si="38"/>
        <v>0</v>
      </c>
      <c r="BJ155" s="19" t="s">
        <v>75</v>
      </c>
      <c r="BK155" s="192">
        <f t="shared" si="39"/>
        <v>0</v>
      </c>
      <c r="BL155" s="19" t="s">
        <v>253</v>
      </c>
      <c r="BM155" s="191" t="s">
        <v>2125</v>
      </c>
    </row>
    <row r="156" spans="1:65" s="2" customFormat="1" ht="24.2" customHeight="1">
      <c r="A156" s="36"/>
      <c r="B156" s="37"/>
      <c r="C156" s="180" t="s">
        <v>433</v>
      </c>
      <c r="D156" s="180" t="s">
        <v>159</v>
      </c>
      <c r="E156" s="181" t="s">
        <v>1209</v>
      </c>
      <c r="F156" s="182" t="s">
        <v>1210</v>
      </c>
      <c r="G156" s="183" t="s">
        <v>345</v>
      </c>
      <c r="H156" s="184">
        <v>1</v>
      </c>
      <c r="I156" s="185"/>
      <c r="J156" s="186">
        <f t="shared" si="3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31"/>
        <v>0</v>
      </c>
      <c r="Q156" s="189">
        <v>0</v>
      </c>
      <c r="R156" s="189">
        <f t="shared" si="32"/>
        <v>0</v>
      </c>
      <c r="S156" s="189">
        <v>0</v>
      </c>
      <c r="T156" s="190">
        <f t="shared" si="3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34"/>
        <v>0</v>
      </c>
      <c r="BF156" s="192">
        <f t="shared" si="35"/>
        <v>0</v>
      </c>
      <c r="BG156" s="192">
        <f t="shared" si="36"/>
        <v>0</v>
      </c>
      <c r="BH156" s="192">
        <f t="shared" si="37"/>
        <v>0</v>
      </c>
      <c r="BI156" s="192">
        <f t="shared" si="38"/>
        <v>0</v>
      </c>
      <c r="BJ156" s="19" t="s">
        <v>75</v>
      </c>
      <c r="BK156" s="192">
        <f t="shared" si="39"/>
        <v>0</v>
      </c>
      <c r="BL156" s="19" t="s">
        <v>253</v>
      </c>
      <c r="BM156" s="191" t="s">
        <v>2126</v>
      </c>
    </row>
    <row r="157" spans="1:65" s="2" customFormat="1" ht="14.45" customHeight="1">
      <c r="A157" s="36"/>
      <c r="B157" s="37"/>
      <c r="C157" s="230" t="s">
        <v>438</v>
      </c>
      <c r="D157" s="230" t="s">
        <v>300</v>
      </c>
      <c r="E157" s="231" t="s">
        <v>1191</v>
      </c>
      <c r="F157" s="232" t="s">
        <v>1192</v>
      </c>
      <c r="G157" s="233" t="s">
        <v>345</v>
      </c>
      <c r="H157" s="234">
        <v>1</v>
      </c>
      <c r="I157" s="235"/>
      <c r="J157" s="236">
        <f t="shared" si="30"/>
        <v>0</v>
      </c>
      <c r="K157" s="232" t="s">
        <v>19</v>
      </c>
      <c r="L157" s="237"/>
      <c r="M157" s="238" t="s">
        <v>19</v>
      </c>
      <c r="N157" s="239" t="s">
        <v>39</v>
      </c>
      <c r="O157" s="66"/>
      <c r="P157" s="189">
        <f t="shared" si="31"/>
        <v>0</v>
      </c>
      <c r="Q157" s="189">
        <v>0</v>
      </c>
      <c r="R157" s="189">
        <f t="shared" si="32"/>
        <v>0</v>
      </c>
      <c r="S157" s="189">
        <v>0</v>
      </c>
      <c r="T157" s="190">
        <f t="shared" si="3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303</v>
      </c>
      <c r="AT157" s="191" t="s">
        <v>300</v>
      </c>
      <c r="AU157" s="191" t="s">
        <v>77</v>
      </c>
      <c r="AY157" s="19" t="s">
        <v>156</v>
      </c>
      <c r="BE157" s="192">
        <f t="shared" si="34"/>
        <v>0</v>
      </c>
      <c r="BF157" s="192">
        <f t="shared" si="35"/>
        <v>0</v>
      </c>
      <c r="BG157" s="192">
        <f t="shared" si="36"/>
        <v>0</v>
      </c>
      <c r="BH157" s="192">
        <f t="shared" si="37"/>
        <v>0</v>
      </c>
      <c r="BI157" s="192">
        <f t="shared" si="38"/>
        <v>0</v>
      </c>
      <c r="BJ157" s="19" t="s">
        <v>75</v>
      </c>
      <c r="BK157" s="192">
        <f t="shared" si="39"/>
        <v>0</v>
      </c>
      <c r="BL157" s="19" t="s">
        <v>253</v>
      </c>
      <c r="BM157" s="191" t="s">
        <v>2127</v>
      </c>
    </row>
    <row r="158" spans="1:65" s="2" customFormat="1" ht="24.2" customHeight="1">
      <c r="A158" s="36"/>
      <c r="B158" s="37"/>
      <c r="C158" s="180" t="s">
        <v>443</v>
      </c>
      <c r="D158" s="180" t="s">
        <v>159</v>
      </c>
      <c r="E158" s="181" t="s">
        <v>1212</v>
      </c>
      <c r="F158" s="182" t="s">
        <v>1213</v>
      </c>
      <c r="G158" s="183" t="s">
        <v>345</v>
      </c>
      <c r="H158" s="184">
        <v>1</v>
      </c>
      <c r="I158" s="185"/>
      <c r="J158" s="186">
        <f t="shared" si="3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31"/>
        <v>0</v>
      </c>
      <c r="Q158" s="189">
        <v>0</v>
      </c>
      <c r="R158" s="189">
        <f t="shared" si="32"/>
        <v>0</v>
      </c>
      <c r="S158" s="189">
        <v>0</v>
      </c>
      <c r="T158" s="190">
        <f t="shared" si="3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34"/>
        <v>0</v>
      </c>
      <c r="BF158" s="192">
        <f t="shared" si="35"/>
        <v>0</v>
      </c>
      <c r="BG158" s="192">
        <f t="shared" si="36"/>
        <v>0</v>
      </c>
      <c r="BH158" s="192">
        <f t="shared" si="37"/>
        <v>0</v>
      </c>
      <c r="BI158" s="192">
        <f t="shared" si="38"/>
        <v>0</v>
      </c>
      <c r="BJ158" s="19" t="s">
        <v>75</v>
      </c>
      <c r="BK158" s="192">
        <f t="shared" si="39"/>
        <v>0</v>
      </c>
      <c r="BL158" s="19" t="s">
        <v>253</v>
      </c>
      <c r="BM158" s="191" t="s">
        <v>2128</v>
      </c>
    </row>
    <row r="159" spans="1:65" s="2" customFormat="1" ht="14.45" customHeight="1">
      <c r="A159" s="36"/>
      <c r="B159" s="37"/>
      <c r="C159" s="180" t="s">
        <v>448</v>
      </c>
      <c r="D159" s="180" t="s">
        <v>159</v>
      </c>
      <c r="E159" s="181" t="s">
        <v>2129</v>
      </c>
      <c r="F159" s="182" t="s">
        <v>2130</v>
      </c>
      <c r="G159" s="183" t="s">
        <v>345</v>
      </c>
      <c r="H159" s="184">
        <v>1</v>
      </c>
      <c r="I159" s="185"/>
      <c r="J159" s="186">
        <f t="shared" si="30"/>
        <v>0</v>
      </c>
      <c r="K159" s="182" t="s">
        <v>19</v>
      </c>
      <c r="L159" s="41"/>
      <c r="M159" s="187" t="s">
        <v>19</v>
      </c>
      <c r="N159" s="188" t="s">
        <v>39</v>
      </c>
      <c r="O159" s="66"/>
      <c r="P159" s="189">
        <f t="shared" si="31"/>
        <v>0</v>
      </c>
      <c r="Q159" s="189">
        <v>0</v>
      </c>
      <c r="R159" s="189">
        <f t="shared" si="32"/>
        <v>0</v>
      </c>
      <c r="S159" s="189">
        <v>0</v>
      </c>
      <c r="T159" s="190">
        <f t="shared" si="3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34"/>
        <v>0</v>
      </c>
      <c r="BF159" s="192">
        <f t="shared" si="35"/>
        <v>0</v>
      </c>
      <c r="BG159" s="192">
        <f t="shared" si="36"/>
        <v>0</v>
      </c>
      <c r="BH159" s="192">
        <f t="shared" si="37"/>
        <v>0</v>
      </c>
      <c r="BI159" s="192">
        <f t="shared" si="38"/>
        <v>0</v>
      </c>
      <c r="BJ159" s="19" t="s">
        <v>75</v>
      </c>
      <c r="BK159" s="192">
        <f t="shared" si="39"/>
        <v>0</v>
      </c>
      <c r="BL159" s="19" t="s">
        <v>253</v>
      </c>
      <c r="BM159" s="191" t="s">
        <v>2131</v>
      </c>
    </row>
    <row r="160" spans="1:65" s="2" customFormat="1" ht="14.45" customHeight="1">
      <c r="A160" s="36"/>
      <c r="B160" s="37"/>
      <c r="C160" s="180" t="s">
        <v>453</v>
      </c>
      <c r="D160" s="180" t="s">
        <v>159</v>
      </c>
      <c r="E160" s="181" t="s">
        <v>1215</v>
      </c>
      <c r="F160" s="182" t="s">
        <v>1216</v>
      </c>
      <c r="G160" s="183" t="s">
        <v>345</v>
      </c>
      <c r="H160" s="184">
        <v>9</v>
      </c>
      <c r="I160" s="185"/>
      <c r="J160" s="186">
        <f t="shared" si="30"/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 t="shared" si="31"/>
        <v>0</v>
      </c>
      <c r="Q160" s="189">
        <v>0</v>
      </c>
      <c r="R160" s="189">
        <f t="shared" si="32"/>
        <v>0</v>
      </c>
      <c r="S160" s="189">
        <v>0</v>
      </c>
      <c r="T160" s="190">
        <f t="shared" si="3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253</v>
      </c>
      <c r="AT160" s="191" t="s">
        <v>159</v>
      </c>
      <c r="AU160" s="191" t="s">
        <v>77</v>
      </c>
      <c r="AY160" s="19" t="s">
        <v>156</v>
      </c>
      <c r="BE160" s="192">
        <f t="shared" si="34"/>
        <v>0</v>
      </c>
      <c r="BF160" s="192">
        <f t="shared" si="35"/>
        <v>0</v>
      </c>
      <c r="BG160" s="192">
        <f t="shared" si="36"/>
        <v>0</v>
      </c>
      <c r="BH160" s="192">
        <f t="shared" si="37"/>
        <v>0</v>
      </c>
      <c r="BI160" s="192">
        <f t="shared" si="38"/>
        <v>0</v>
      </c>
      <c r="BJ160" s="19" t="s">
        <v>75</v>
      </c>
      <c r="BK160" s="192">
        <f t="shared" si="39"/>
        <v>0</v>
      </c>
      <c r="BL160" s="19" t="s">
        <v>253</v>
      </c>
      <c r="BM160" s="191" t="s">
        <v>2132</v>
      </c>
    </row>
    <row r="161" spans="1:65" s="2" customFormat="1" ht="37.9" customHeight="1">
      <c r="A161" s="36"/>
      <c r="B161" s="37"/>
      <c r="C161" s="180" t="s">
        <v>457</v>
      </c>
      <c r="D161" s="180" t="s">
        <v>159</v>
      </c>
      <c r="E161" s="181" t="s">
        <v>1218</v>
      </c>
      <c r="F161" s="182" t="s">
        <v>1219</v>
      </c>
      <c r="G161" s="183" t="s">
        <v>162</v>
      </c>
      <c r="H161" s="184">
        <v>75</v>
      </c>
      <c r="I161" s="185"/>
      <c r="J161" s="186">
        <f t="shared" si="30"/>
        <v>0</v>
      </c>
      <c r="K161" s="182" t="s">
        <v>163</v>
      </c>
      <c r="L161" s="41"/>
      <c r="M161" s="187" t="s">
        <v>19</v>
      </c>
      <c r="N161" s="188" t="s">
        <v>39</v>
      </c>
      <c r="O161" s="66"/>
      <c r="P161" s="189">
        <f t="shared" si="31"/>
        <v>0</v>
      </c>
      <c r="Q161" s="189">
        <v>0</v>
      </c>
      <c r="R161" s="189">
        <f t="shared" si="32"/>
        <v>0</v>
      </c>
      <c r="S161" s="189">
        <v>0</v>
      </c>
      <c r="T161" s="190">
        <f t="shared" si="3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253</v>
      </c>
      <c r="AT161" s="191" t="s">
        <v>159</v>
      </c>
      <c r="AU161" s="191" t="s">
        <v>77</v>
      </c>
      <c r="AY161" s="19" t="s">
        <v>156</v>
      </c>
      <c r="BE161" s="192">
        <f t="shared" si="34"/>
        <v>0</v>
      </c>
      <c r="BF161" s="192">
        <f t="shared" si="35"/>
        <v>0</v>
      </c>
      <c r="BG161" s="192">
        <f t="shared" si="36"/>
        <v>0</v>
      </c>
      <c r="BH161" s="192">
        <f t="shared" si="37"/>
        <v>0</v>
      </c>
      <c r="BI161" s="192">
        <f t="shared" si="38"/>
        <v>0</v>
      </c>
      <c r="BJ161" s="19" t="s">
        <v>75</v>
      </c>
      <c r="BK161" s="192">
        <f t="shared" si="39"/>
        <v>0</v>
      </c>
      <c r="BL161" s="19" t="s">
        <v>253</v>
      </c>
      <c r="BM161" s="191" t="s">
        <v>2133</v>
      </c>
    </row>
    <row r="162" spans="1:65" s="2" customFormat="1" ht="24.2" customHeight="1">
      <c r="A162" s="36"/>
      <c r="B162" s="37"/>
      <c r="C162" s="180" t="s">
        <v>461</v>
      </c>
      <c r="D162" s="180" t="s">
        <v>159</v>
      </c>
      <c r="E162" s="181" t="s">
        <v>1221</v>
      </c>
      <c r="F162" s="182" t="s">
        <v>1222</v>
      </c>
      <c r="G162" s="183" t="s">
        <v>162</v>
      </c>
      <c r="H162" s="184">
        <v>75</v>
      </c>
      <c r="I162" s="185"/>
      <c r="J162" s="186">
        <f t="shared" si="30"/>
        <v>0</v>
      </c>
      <c r="K162" s="182" t="s">
        <v>163</v>
      </c>
      <c r="L162" s="41"/>
      <c r="M162" s="187" t="s">
        <v>19</v>
      </c>
      <c r="N162" s="188" t="s">
        <v>39</v>
      </c>
      <c r="O162" s="66"/>
      <c r="P162" s="189">
        <f t="shared" si="31"/>
        <v>0</v>
      </c>
      <c r="Q162" s="189">
        <v>0</v>
      </c>
      <c r="R162" s="189">
        <f t="shared" si="32"/>
        <v>0</v>
      </c>
      <c r="S162" s="189">
        <v>0</v>
      </c>
      <c r="T162" s="190">
        <f t="shared" si="3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 t="shared" si="34"/>
        <v>0</v>
      </c>
      <c r="BF162" s="192">
        <f t="shared" si="35"/>
        <v>0</v>
      </c>
      <c r="BG162" s="192">
        <f t="shared" si="36"/>
        <v>0</v>
      </c>
      <c r="BH162" s="192">
        <f t="shared" si="37"/>
        <v>0</v>
      </c>
      <c r="BI162" s="192">
        <f t="shared" si="38"/>
        <v>0</v>
      </c>
      <c r="BJ162" s="19" t="s">
        <v>75</v>
      </c>
      <c r="BK162" s="192">
        <f t="shared" si="39"/>
        <v>0</v>
      </c>
      <c r="BL162" s="19" t="s">
        <v>253</v>
      </c>
      <c r="BM162" s="191" t="s">
        <v>2134</v>
      </c>
    </row>
    <row r="163" spans="1:65" s="2" customFormat="1" ht="37.9" customHeight="1">
      <c r="A163" s="36"/>
      <c r="B163" s="37"/>
      <c r="C163" s="180" t="s">
        <v>467</v>
      </c>
      <c r="D163" s="180" t="s">
        <v>159</v>
      </c>
      <c r="E163" s="181" t="s">
        <v>1224</v>
      </c>
      <c r="F163" s="182" t="s">
        <v>1225</v>
      </c>
      <c r="G163" s="183" t="s">
        <v>251</v>
      </c>
      <c r="H163" s="184">
        <v>0.85</v>
      </c>
      <c r="I163" s="185"/>
      <c r="J163" s="186">
        <f t="shared" si="30"/>
        <v>0</v>
      </c>
      <c r="K163" s="182" t="s">
        <v>163</v>
      </c>
      <c r="L163" s="41"/>
      <c r="M163" s="187" t="s">
        <v>19</v>
      </c>
      <c r="N163" s="188" t="s">
        <v>39</v>
      </c>
      <c r="O163" s="66"/>
      <c r="P163" s="189">
        <f t="shared" si="31"/>
        <v>0</v>
      </c>
      <c r="Q163" s="189">
        <v>0</v>
      </c>
      <c r="R163" s="189">
        <f t="shared" si="32"/>
        <v>0</v>
      </c>
      <c r="S163" s="189">
        <v>0</v>
      </c>
      <c r="T163" s="190">
        <f t="shared" si="3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253</v>
      </c>
      <c r="AT163" s="191" t="s">
        <v>159</v>
      </c>
      <c r="AU163" s="191" t="s">
        <v>77</v>
      </c>
      <c r="AY163" s="19" t="s">
        <v>156</v>
      </c>
      <c r="BE163" s="192">
        <f t="shared" si="34"/>
        <v>0</v>
      </c>
      <c r="BF163" s="192">
        <f t="shared" si="35"/>
        <v>0</v>
      </c>
      <c r="BG163" s="192">
        <f t="shared" si="36"/>
        <v>0</v>
      </c>
      <c r="BH163" s="192">
        <f t="shared" si="37"/>
        <v>0</v>
      </c>
      <c r="BI163" s="192">
        <f t="shared" si="38"/>
        <v>0</v>
      </c>
      <c r="BJ163" s="19" t="s">
        <v>75</v>
      </c>
      <c r="BK163" s="192">
        <f t="shared" si="39"/>
        <v>0</v>
      </c>
      <c r="BL163" s="19" t="s">
        <v>253</v>
      </c>
      <c r="BM163" s="191" t="s">
        <v>2135</v>
      </c>
    </row>
    <row r="164" spans="1:65" s="2" customFormat="1" ht="37.9" customHeight="1">
      <c r="A164" s="36"/>
      <c r="B164" s="37"/>
      <c r="C164" s="180" t="s">
        <v>474</v>
      </c>
      <c r="D164" s="180" t="s">
        <v>159</v>
      </c>
      <c r="E164" s="181" t="s">
        <v>1227</v>
      </c>
      <c r="F164" s="182" t="s">
        <v>1228</v>
      </c>
      <c r="G164" s="183" t="s">
        <v>251</v>
      </c>
      <c r="H164" s="184">
        <v>0.48799999999999999</v>
      </c>
      <c r="I164" s="185"/>
      <c r="J164" s="186">
        <f t="shared" si="30"/>
        <v>0</v>
      </c>
      <c r="K164" s="182" t="s">
        <v>163</v>
      </c>
      <c r="L164" s="41"/>
      <c r="M164" s="187" t="s">
        <v>19</v>
      </c>
      <c r="N164" s="188" t="s">
        <v>39</v>
      </c>
      <c r="O164" s="66"/>
      <c r="P164" s="189">
        <f t="shared" si="31"/>
        <v>0</v>
      </c>
      <c r="Q164" s="189">
        <v>0</v>
      </c>
      <c r="R164" s="189">
        <f t="shared" si="32"/>
        <v>0</v>
      </c>
      <c r="S164" s="189">
        <v>0</v>
      </c>
      <c r="T164" s="190">
        <f t="shared" si="3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253</v>
      </c>
      <c r="AT164" s="191" t="s">
        <v>159</v>
      </c>
      <c r="AU164" s="191" t="s">
        <v>77</v>
      </c>
      <c r="AY164" s="19" t="s">
        <v>156</v>
      </c>
      <c r="BE164" s="192">
        <f t="shared" si="34"/>
        <v>0</v>
      </c>
      <c r="BF164" s="192">
        <f t="shared" si="35"/>
        <v>0</v>
      </c>
      <c r="BG164" s="192">
        <f t="shared" si="36"/>
        <v>0</v>
      </c>
      <c r="BH164" s="192">
        <f t="shared" si="37"/>
        <v>0</v>
      </c>
      <c r="BI164" s="192">
        <f t="shared" si="38"/>
        <v>0</v>
      </c>
      <c r="BJ164" s="19" t="s">
        <v>75</v>
      </c>
      <c r="BK164" s="192">
        <f t="shared" si="39"/>
        <v>0</v>
      </c>
      <c r="BL164" s="19" t="s">
        <v>253</v>
      </c>
      <c r="BM164" s="191" t="s">
        <v>2136</v>
      </c>
    </row>
    <row r="165" spans="1:65" s="12" customFormat="1" ht="20.85" customHeight="1">
      <c r="B165" s="164"/>
      <c r="C165" s="165"/>
      <c r="D165" s="166" t="s">
        <v>67</v>
      </c>
      <c r="E165" s="178" t="s">
        <v>2137</v>
      </c>
      <c r="F165" s="178" t="s">
        <v>2138</v>
      </c>
      <c r="G165" s="165"/>
      <c r="H165" s="165"/>
      <c r="I165" s="168"/>
      <c r="J165" s="179">
        <f>BK165</f>
        <v>0</v>
      </c>
      <c r="K165" s="165"/>
      <c r="L165" s="170"/>
      <c r="M165" s="171"/>
      <c r="N165" s="172"/>
      <c r="O165" s="172"/>
      <c r="P165" s="173">
        <f>SUM(P166:P173)</f>
        <v>0</v>
      </c>
      <c r="Q165" s="172"/>
      <c r="R165" s="173">
        <f>SUM(R166:R173)</f>
        <v>0</v>
      </c>
      <c r="S165" s="172"/>
      <c r="T165" s="174">
        <f>SUM(T166:T173)</f>
        <v>0</v>
      </c>
      <c r="AR165" s="175" t="s">
        <v>75</v>
      </c>
      <c r="AT165" s="176" t="s">
        <v>67</v>
      </c>
      <c r="AU165" s="176" t="s">
        <v>77</v>
      </c>
      <c r="AY165" s="175" t="s">
        <v>156</v>
      </c>
      <c r="BK165" s="177">
        <f>SUM(BK166:BK173)</f>
        <v>0</v>
      </c>
    </row>
    <row r="166" spans="1:65" s="2" customFormat="1" ht="14.45" customHeight="1">
      <c r="A166" s="36"/>
      <c r="B166" s="37"/>
      <c r="C166" s="180" t="s">
        <v>479</v>
      </c>
      <c r="D166" s="180" t="s">
        <v>159</v>
      </c>
      <c r="E166" s="181" t="s">
        <v>2139</v>
      </c>
      <c r="F166" s="182" t="s">
        <v>2140</v>
      </c>
      <c r="G166" s="183" t="s">
        <v>345</v>
      </c>
      <c r="H166" s="184">
        <v>1</v>
      </c>
      <c r="I166" s="185"/>
      <c r="J166" s="186">
        <f t="shared" ref="J166:J173" si="40">ROUND(I166*H166,2)</f>
        <v>0</v>
      </c>
      <c r="K166" s="182" t="s">
        <v>19</v>
      </c>
      <c r="L166" s="41"/>
      <c r="M166" s="187" t="s">
        <v>19</v>
      </c>
      <c r="N166" s="188" t="s">
        <v>39</v>
      </c>
      <c r="O166" s="66"/>
      <c r="P166" s="189">
        <f t="shared" ref="P166:P173" si="41">O166*H166</f>
        <v>0</v>
      </c>
      <c r="Q166" s="189">
        <v>0</v>
      </c>
      <c r="R166" s="189">
        <f t="shared" ref="R166:R173" si="42">Q166*H166</f>
        <v>0</v>
      </c>
      <c r="S166" s="189">
        <v>0</v>
      </c>
      <c r="T166" s="190">
        <f t="shared" ref="T166:T173" si="43"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164</v>
      </c>
      <c r="AT166" s="191" t="s">
        <v>159</v>
      </c>
      <c r="AU166" s="191" t="s">
        <v>85</v>
      </c>
      <c r="AY166" s="19" t="s">
        <v>156</v>
      </c>
      <c r="BE166" s="192">
        <f t="shared" ref="BE166:BE173" si="44">IF(N166="základní",J166,0)</f>
        <v>0</v>
      </c>
      <c r="BF166" s="192">
        <f t="shared" ref="BF166:BF173" si="45">IF(N166="snížená",J166,0)</f>
        <v>0</v>
      </c>
      <c r="BG166" s="192">
        <f t="shared" ref="BG166:BG173" si="46">IF(N166="zákl. přenesená",J166,0)</f>
        <v>0</v>
      </c>
      <c r="BH166" s="192">
        <f t="shared" ref="BH166:BH173" si="47">IF(N166="sníž. přenesená",J166,0)</f>
        <v>0</v>
      </c>
      <c r="BI166" s="192">
        <f t="shared" ref="BI166:BI173" si="48">IF(N166="nulová",J166,0)</f>
        <v>0</v>
      </c>
      <c r="BJ166" s="19" t="s">
        <v>75</v>
      </c>
      <c r="BK166" s="192">
        <f t="shared" ref="BK166:BK173" si="49">ROUND(I166*H166,2)</f>
        <v>0</v>
      </c>
      <c r="BL166" s="19" t="s">
        <v>164</v>
      </c>
      <c r="BM166" s="191" t="s">
        <v>2141</v>
      </c>
    </row>
    <row r="167" spans="1:65" s="2" customFormat="1" ht="14.45" customHeight="1">
      <c r="A167" s="36"/>
      <c r="B167" s="37"/>
      <c r="C167" s="180" t="s">
        <v>484</v>
      </c>
      <c r="D167" s="180" t="s">
        <v>159</v>
      </c>
      <c r="E167" s="181" t="s">
        <v>2142</v>
      </c>
      <c r="F167" s="182" t="s">
        <v>2143</v>
      </c>
      <c r="G167" s="183" t="s">
        <v>296</v>
      </c>
      <c r="H167" s="184">
        <v>15</v>
      </c>
      <c r="I167" s="185"/>
      <c r="J167" s="186">
        <f t="shared" si="40"/>
        <v>0</v>
      </c>
      <c r="K167" s="182" t="s">
        <v>19</v>
      </c>
      <c r="L167" s="41"/>
      <c r="M167" s="187" t="s">
        <v>19</v>
      </c>
      <c r="N167" s="188" t="s">
        <v>39</v>
      </c>
      <c r="O167" s="66"/>
      <c r="P167" s="189">
        <f t="shared" si="41"/>
        <v>0</v>
      </c>
      <c r="Q167" s="189">
        <v>0</v>
      </c>
      <c r="R167" s="189">
        <f t="shared" si="42"/>
        <v>0</v>
      </c>
      <c r="S167" s="189">
        <v>0</v>
      </c>
      <c r="T167" s="190">
        <f t="shared" si="4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164</v>
      </c>
      <c r="AT167" s="191" t="s">
        <v>159</v>
      </c>
      <c r="AU167" s="191" t="s">
        <v>85</v>
      </c>
      <c r="AY167" s="19" t="s">
        <v>156</v>
      </c>
      <c r="BE167" s="192">
        <f t="shared" si="44"/>
        <v>0</v>
      </c>
      <c r="BF167" s="192">
        <f t="shared" si="45"/>
        <v>0</v>
      </c>
      <c r="BG167" s="192">
        <f t="shared" si="46"/>
        <v>0</v>
      </c>
      <c r="BH167" s="192">
        <f t="shared" si="47"/>
        <v>0</v>
      </c>
      <c r="BI167" s="192">
        <f t="shared" si="48"/>
        <v>0</v>
      </c>
      <c r="BJ167" s="19" t="s">
        <v>75</v>
      </c>
      <c r="BK167" s="192">
        <f t="shared" si="49"/>
        <v>0</v>
      </c>
      <c r="BL167" s="19" t="s">
        <v>164</v>
      </c>
      <c r="BM167" s="191" t="s">
        <v>2144</v>
      </c>
    </row>
    <row r="168" spans="1:65" s="2" customFormat="1" ht="14.45" customHeight="1">
      <c r="A168" s="36"/>
      <c r="B168" s="37"/>
      <c r="C168" s="180" t="s">
        <v>490</v>
      </c>
      <c r="D168" s="180" t="s">
        <v>159</v>
      </c>
      <c r="E168" s="181" t="s">
        <v>2145</v>
      </c>
      <c r="F168" s="182" t="s">
        <v>2146</v>
      </c>
      <c r="G168" s="183" t="s">
        <v>641</v>
      </c>
      <c r="H168" s="184">
        <v>1</v>
      </c>
      <c r="I168" s="185"/>
      <c r="J168" s="186">
        <f t="shared" si="40"/>
        <v>0</v>
      </c>
      <c r="K168" s="182" t="s">
        <v>19</v>
      </c>
      <c r="L168" s="41"/>
      <c r="M168" s="187" t="s">
        <v>19</v>
      </c>
      <c r="N168" s="188" t="s">
        <v>39</v>
      </c>
      <c r="O168" s="66"/>
      <c r="P168" s="189">
        <f t="shared" si="41"/>
        <v>0</v>
      </c>
      <c r="Q168" s="189">
        <v>0</v>
      </c>
      <c r="R168" s="189">
        <f t="shared" si="42"/>
        <v>0</v>
      </c>
      <c r="S168" s="189">
        <v>0</v>
      </c>
      <c r="T168" s="190">
        <f t="shared" si="4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164</v>
      </c>
      <c r="AT168" s="191" t="s">
        <v>159</v>
      </c>
      <c r="AU168" s="191" t="s">
        <v>85</v>
      </c>
      <c r="AY168" s="19" t="s">
        <v>156</v>
      </c>
      <c r="BE168" s="192">
        <f t="shared" si="44"/>
        <v>0</v>
      </c>
      <c r="BF168" s="192">
        <f t="shared" si="45"/>
        <v>0</v>
      </c>
      <c r="BG168" s="192">
        <f t="shared" si="46"/>
        <v>0</v>
      </c>
      <c r="BH168" s="192">
        <f t="shared" si="47"/>
        <v>0</v>
      </c>
      <c r="BI168" s="192">
        <f t="shared" si="48"/>
        <v>0</v>
      </c>
      <c r="BJ168" s="19" t="s">
        <v>75</v>
      </c>
      <c r="BK168" s="192">
        <f t="shared" si="49"/>
        <v>0</v>
      </c>
      <c r="BL168" s="19" t="s">
        <v>164</v>
      </c>
      <c r="BM168" s="191" t="s">
        <v>2147</v>
      </c>
    </row>
    <row r="169" spans="1:65" s="2" customFormat="1" ht="14.45" customHeight="1">
      <c r="A169" s="36"/>
      <c r="B169" s="37"/>
      <c r="C169" s="180" t="s">
        <v>497</v>
      </c>
      <c r="D169" s="180" t="s">
        <v>159</v>
      </c>
      <c r="E169" s="181" t="s">
        <v>2148</v>
      </c>
      <c r="F169" s="182" t="s">
        <v>2149</v>
      </c>
      <c r="G169" s="183" t="s">
        <v>641</v>
      </c>
      <c r="H169" s="184">
        <v>1</v>
      </c>
      <c r="I169" s="185"/>
      <c r="J169" s="186">
        <f t="shared" si="40"/>
        <v>0</v>
      </c>
      <c r="K169" s="182" t="s">
        <v>19</v>
      </c>
      <c r="L169" s="41"/>
      <c r="M169" s="187" t="s">
        <v>19</v>
      </c>
      <c r="N169" s="188" t="s">
        <v>39</v>
      </c>
      <c r="O169" s="66"/>
      <c r="P169" s="189">
        <f t="shared" si="41"/>
        <v>0</v>
      </c>
      <c r="Q169" s="189">
        <v>0</v>
      </c>
      <c r="R169" s="189">
        <f t="shared" si="42"/>
        <v>0</v>
      </c>
      <c r="S169" s="189">
        <v>0</v>
      </c>
      <c r="T169" s="190">
        <f t="shared" si="4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164</v>
      </c>
      <c r="AT169" s="191" t="s">
        <v>159</v>
      </c>
      <c r="AU169" s="191" t="s">
        <v>85</v>
      </c>
      <c r="AY169" s="19" t="s">
        <v>156</v>
      </c>
      <c r="BE169" s="192">
        <f t="shared" si="44"/>
        <v>0</v>
      </c>
      <c r="BF169" s="192">
        <f t="shared" si="45"/>
        <v>0</v>
      </c>
      <c r="BG169" s="192">
        <f t="shared" si="46"/>
        <v>0</v>
      </c>
      <c r="BH169" s="192">
        <f t="shared" si="47"/>
        <v>0</v>
      </c>
      <c r="BI169" s="192">
        <f t="shared" si="48"/>
        <v>0</v>
      </c>
      <c r="BJ169" s="19" t="s">
        <v>75</v>
      </c>
      <c r="BK169" s="192">
        <f t="shared" si="49"/>
        <v>0</v>
      </c>
      <c r="BL169" s="19" t="s">
        <v>164</v>
      </c>
      <c r="BM169" s="191" t="s">
        <v>2150</v>
      </c>
    </row>
    <row r="170" spans="1:65" s="2" customFormat="1" ht="14.45" customHeight="1">
      <c r="A170" s="36"/>
      <c r="B170" s="37"/>
      <c r="C170" s="180" t="s">
        <v>500</v>
      </c>
      <c r="D170" s="180" t="s">
        <v>159</v>
      </c>
      <c r="E170" s="181" t="s">
        <v>2151</v>
      </c>
      <c r="F170" s="182" t="s">
        <v>2152</v>
      </c>
      <c r="G170" s="183" t="s">
        <v>641</v>
      </c>
      <c r="H170" s="184">
        <v>1</v>
      </c>
      <c r="I170" s="185"/>
      <c r="J170" s="186">
        <f t="shared" si="40"/>
        <v>0</v>
      </c>
      <c r="K170" s="182" t="s">
        <v>19</v>
      </c>
      <c r="L170" s="41"/>
      <c r="M170" s="187" t="s">
        <v>19</v>
      </c>
      <c r="N170" s="188" t="s">
        <v>39</v>
      </c>
      <c r="O170" s="66"/>
      <c r="P170" s="189">
        <f t="shared" si="41"/>
        <v>0</v>
      </c>
      <c r="Q170" s="189">
        <v>0</v>
      </c>
      <c r="R170" s="189">
        <f t="shared" si="42"/>
        <v>0</v>
      </c>
      <c r="S170" s="189">
        <v>0</v>
      </c>
      <c r="T170" s="190">
        <f t="shared" si="4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164</v>
      </c>
      <c r="AT170" s="191" t="s">
        <v>159</v>
      </c>
      <c r="AU170" s="191" t="s">
        <v>85</v>
      </c>
      <c r="AY170" s="19" t="s">
        <v>156</v>
      </c>
      <c r="BE170" s="192">
        <f t="shared" si="44"/>
        <v>0</v>
      </c>
      <c r="BF170" s="192">
        <f t="shared" si="45"/>
        <v>0</v>
      </c>
      <c r="BG170" s="192">
        <f t="shared" si="46"/>
        <v>0</v>
      </c>
      <c r="BH170" s="192">
        <f t="shared" si="47"/>
        <v>0</v>
      </c>
      <c r="BI170" s="192">
        <f t="shared" si="48"/>
        <v>0</v>
      </c>
      <c r="BJ170" s="19" t="s">
        <v>75</v>
      </c>
      <c r="BK170" s="192">
        <f t="shared" si="49"/>
        <v>0</v>
      </c>
      <c r="BL170" s="19" t="s">
        <v>164</v>
      </c>
      <c r="BM170" s="191" t="s">
        <v>2153</v>
      </c>
    </row>
    <row r="171" spans="1:65" s="2" customFormat="1" ht="14.45" customHeight="1">
      <c r="A171" s="36"/>
      <c r="B171" s="37"/>
      <c r="C171" s="180" t="s">
        <v>505</v>
      </c>
      <c r="D171" s="180" t="s">
        <v>159</v>
      </c>
      <c r="E171" s="181" t="s">
        <v>2154</v>
      </c>
      <c r="F171" s="182" t="s">
        <v>2155</v>
      </c>
      <c r="G171" s="183" t="s">
        <v>641</v>
      </c>
      <c r="H171" s="184">
        <v>1</v>
      </c>
      <c r="I171" s="185"/>
      <c r="J171" s="186">
        <f t="shared" si="40"/>
        <v>0</v>
      </c>
      <c r="K171" s="182" t="s">
        <v>19</v>
      </c>
      <c r="L171" s="41"/>
      <c r="M171" s="187" t="s">
        <v>19</v>
      </c>
      <c r="N171" s="188" t="s">
        <v>39</v>
      </c>
      <c r="O171" s="66"/>
      <c r="P171" s="189">
        <f t="shared" si="41"/>
        <v>0</v>
      </c>
      <c r="Q171" s="189">
        <v>0</v>
      </c>
      <c r="R171" s="189">
        <f t="shared" si="42"/>
        <v>0</v>
      </c>
      <c r="S171" s="189">
        <v>0</v>
      </c>
      <c r="T171" s="190">
        <f t="shared" si="4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164</v>
      </c>
      <c r="AT171" s="191" t="s">
        <v>159</v>
      </c>
      <c r="AU171" s="191" t="s">
        <v>85</v>
      </c>
      <c r="AY171" s="19" t="s">
        <v>156</v>
      </c>
      <c r="BE171" s="192">
        <f t="shared" si="44"/>
        <v>0</v>
      </c>
      <c r="BF171" s="192">
        <f t="shared" si="45"/>
        <v>0</v>
      </c>
      <c r="BG171" s="192">
        <f t="shared" si="46"/>
        <v>0</v>
      </c>
      <c r="BH171" s="192">
        <f t="shared" si="47"/>
        <v>0</v>
      </c>
      <c r="BI171" s="192">
        <f t="shared" si="48"/>
        <v>0</v>
      </c>
      <c r="BJ171" s="19" t="s">
        <v>75</v>
      </c>
      <c r="BK171" s="192">
        <f t="shared" si="49"/>
        <v>0</v>
      </c>
      <c r="BL171" s="19" t="s">
        <v>164</v>
      </c>
      <c r="BM171" s="191" t="s">
        <v>2156</v>
      </c>
    </row>
    <row r="172" spans="1:65" s="2" customFormat="1" ht="14.45" customHeight="1">
      <c r="A172" s="36"/>
      <c r="B172" s="37"/>
      <c r="C172" s="180" t="s">
        <v>509</v>
      </c>
      <c r="D172" s="180" t="s">
        <v>159</v>
      </c>
      <c r="E172" s="181" t="s">
        <v>2157</v>
      </c>
      <c r="F172" s="182" t="s">
        <v>2158</v>
      </c>
      <c r="G172" s="183" t="s">
        <v>2159</v>
      </c>
      <c r="H172" s="184">
        <v>50</v>
      </c>
      <c r="I172" s="185"/>
      <c r="J172" s="186">
        <f t="shared" si="40"/>
        <v>0</v>
      </c>
      <c r="K172" s="182" t="s">
        <v>19</v>
      </c>
      <c r="L172" s="41"/>
      <c r="M172" s="187" t="s">
        <v>19</v>
      </c>
      <c r="N172" s="188" t="s">
        <v>39</v>
      </c>
      <c r="O172" s="66"/>
      <c r="P172" s="189">
        <f t="shared" si="41"/>
        <v>0</v>
      </c>
      <c r="Q172" s="189">
        <v>0</v>
      </c>
      <c r="R172" s="189">
        <f t="shared" si="42"/>
        <v>0</v>
      </c>
      <c r="S172" s="189">
        <v>0</v>
      </c>
      <c r="T172" s="190">
        <f t="shared" si="4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164</v>
      </c>
      <c r="AT172" s="191" t="s">
        <v>159</v>
      </c>
      <c r="AU172" s="191" t="s">
        <v>85</v>
      </c>
      <c r="AY172" s="19" t="s">
        <v>156</v>
      </c>
      <c r="BE172" s="192">
        <f t="shared" si="44"/>
        <v>0</v>
      </c>
      <c r="BF172" s="192">
        <f t="shared" si="45"/>
        <v>0</v>
      </c>
      <c r="BG172" s="192">
        <f t="shared" si="46"/>
        <v>0</v>
      </c>
      <c r="BH172" s="192">
        <f t="shared" si="47"/>
        <v>0</v>
      </c>
      <c r="BI172" s="192">
        <f t="shared" si="48"/>
        <v>0</v>
      </c>
      <c r="BJ172" s="19" t="s">
        <v>75</v>
      </c>
      <c r="BK172" s="192">
        <f t="shared" si="49"/>
        <v>0</v>
      </c>
      <c r="BL172" s="19" t="s">
        <v>164</v>
      </c>
      <c r="BM172" s="191" t="s">
        <v>2160</v>
      </c>
    </row>
    <row r="173" spans="1:65" s="2" customFormat="1" ht="14.45" customHeight="1">
      <c r="A173" s="36"/>
      <c r="B173" s="37"/>
      <c r="C173" s="180" t="s">
        <v>513</v>
      </c>
      <c r="D173" s="180" t="s">
        <v>159</v>
      </c>
      <c r="E173" s="181" t="s">
        <v>2161</v>
      </c>
      <c r="F173" s="182" t="s">
        <v>2162</v>
      </c>
      <c r="G173" s="183" t="s">
        <v>345</v>
      </c>
      <c r="H173" s="184">
        <v>1</v>
      </c>
      <c r="I173" s="185"/>
      <c r="J173" s="186">
        <f t="shared" si="40"/>
        <v>0</v>
      </c>
      <c r="K173" s="182" t="s">
        <v>19</v>
      </c>
      <c r="L173" s="41"/>
      <c r="M173" s="187" t="s">
        <v>19</v>
      </c>
      <c r="N173" s="188" t="s">
        <v>39</v>
      </c>
      <c r="O173" s="66"/>
      <c r="P173" s="189">
        <f t="shared" si="41"/>
        <v>0</v>
      </c>
      <c r="Q173" s="189">
        <v>0</v>
      </c>
      <c r="R173" s="189">
        <f t="shared" si="42"/>
        <v>0</v>
      </c>
      <c r="S173" s="189">
        <v>0</v>
      </c>
      <c r="T173" s="190">
        <f t="shared" si="4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164</v>
      </c>
      <c r="AT173" s="191" t="s">
        <v>159</v>
      </c>
      <c r="AU173" s="191" t="s">
        <v>85</v>
      </c>
      <c r="AY173" s="19" t="s">
        <v>156</v>
      </c>
      <c r="BE173" s="192">
        <f t="shared" si="44"/>
        <v>0</v>
      </c>
      <c r="BF173" s="192">
        <f t="shared" si="45"/>
        <v>0</v>
      </c>
      <c r="BG173" s="192">
        <f t="shared" si="46"/>
        <v>0</v>
      </c>
      <c r="BH173" s="192">
        <f t="shared" si="47"/>
        <v>0</v>
      </c>
      <c r="BI173" s="192">
        <f t="shared" si="48"/>
        <v>0</v>
      </c>
      <c r="BJ173" s="19" t="s">
        <v>75</v>
      </c>
      <c r="BK173" s="192">
        <f t="shared" si="49"/>
        <v>0</v>
      </c>
      <c r="BL173" s="19" t="s">
        <v>164</v>
      </c>
      <c r="BM173" s="191" t="s">
        <v>2163</v>
      </c>
    </row>
    <row r="174" spans="1:65" s="12" customFormat="1" ht="25.9" customHeight="1">
      <c r="B174" s="164"/>
      <c r="C174" s="165"/>
      <c r="D174" s="166" t="s">
        <v>67</v>
      </c>
      <c r="E174" s="167" t="s">
        <v>970</v>
      </c>
      <c r="F174" s="167" t="s">
        <v>971</v>
      </c>
      <c r="G174" s="165"/>
      <c r="H174" s="165"/>
      <c r="I174" s="168"/>
      <c r="J174" s="169">
        <f>BK174</f>
        <v>0</v>
      </c>
      <c r="K174" s="165"/>
      <c r="L174" s="170"/>
      <c r="M174" s="171"/>
      <c r="N174" s="172"/>
      <c r="O174" s="172"/>
      <c r="P174" s="173">
        <f>SUM(P175:P176)</f>
        <v>0</v>
      </c>
      <c r="Q174" s="172"/>
      <c r="R174" s="173">
        <f>SUM(R175:R176)</f>
        <v>0</v>
      </c>
      <c r="S174" s="172"/>
      <c r="T174" s="174">
        <f>SUM(T175:T176)</f>
        <v>0</v>
      </c>
      <c r="AR174" s="175" t="s">
        <v>164</v>
      </c>
      <c r="AT174" s="176" t="s">
        <v>67</v>
      </c>
      <c r="AU174" s="176" t="s">
        <v>68</v>
      </c>
      <c r="AY174" s="175" t="s">
        <v>156</v>
      </c>
      <c r="BK174" s="177">
        <f>SUM(BK175:BK176)</f>
        <v>0</v>
      </c>
    </row>
    <row r="175" spans="1:65" s="2" customFormat="1" ht="24.2" customHeight="1">
      <c r="A175" s="36"/>
      <c r="B175" s="37"/>
      <c r="C175" s="180" t="s">
        <v>519</v>
      </c>
      <c r="D175" s="180" t="s">
        <v>159</v>
      </c>
      <c r="E175" s="181" t="s">
        <v>1230</v>
      </c>
      <c r="F175" s="182" t="s">
        <v>1231</v>
      </c>
      <c r="G175" s="183" t="s">
        <v>975</v>
      </c>
      <c r="H175" s="184">
        <v>10</v>
      </c>
      <c r="I175" s="185"/>
      <c r="J175" s="186">
        <f>ROUND(I175*H175,2)</f>
        <v>0</v>
      </c>
      <c r="K175" s="182" t="s">
        <v>163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976</v>
      </c>
      <c r="AT175" s="191" t="s">
        <v>159</v>
      </c>
      <c r="AU175" s="191" t="s">
        <v>75</v>
      </c>
      <c r="AY175" s="19" t="s">
        <v>156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75</v>
      </c>
      <c r="BK175" s="192">
        <f>ROUND(I175*H175,2)</f>
        <v>0</v>
      </c>
      <c r="BL175" s="19" t="s">
        <v>976</v>
      </c>
      <c r="BM175" s="191" t="s">
        <v>2164</v>
      </c>
    </row>
    <row r="176" spans="1:65" s="2" customFormat="1" ht="24.2" customHeight="1">
      <c r="A176" s="36"/>
      <c r="B176" s="37"/>
      <c r="C176" s="180" t="s">
        <v>527</v>
      </c>
      <c r="D176" s="180" t="s">
        <v>159</v>
      </c>
      <c r="E176" s="181" t="s">
        <v>973</v>
      </c>
      <c r="F176" s="182" t="s">
        <v>974</v>
      </c>
      <c r="G176" s="183" t="s">
        <v>975</v>
      </c>
      <c r="H176" s="184">
        <v>3</v>
      </c>
      <c r="I176" s="185"/>
      <c r="J176" s="186">
        <f>ROUND(I176*H176,2)</f>
        <v>0</v>
      </c>
      <c r="K176" s="182" t="s">
        <v>163</v>
      </c>
      <c r="L176" s="41"/>
      <c r="M176" s="243" t="s">
        <v>19</v>
      </c>
      <c r="N176" s="244" t="s">
        <v>39</v>
      </c>
      <c r="O176" s="245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976</v>
      </c>
      <c r="AT176" s="191" t="s">
        <v>159</v>
      </c>
      <c r="AU176" s="191" t="s">
        <v>75</v>
      </c>
      <c r="AY176" s="19" t="s">
        <v>156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75</v>
      </c>
      <c r="BK176" s="192">
        <f>ROUND(I176*H176,2)</f>
        <v>0</v>
      </c>
      <c r="BL176" s="19" t="s">
        <v>976</v>
      </c>
      <c r="BM176" s="191" t="s">
        <v>2165</v>
      </c>
    </row>
    <row r="177" spans="1:31" s="2" customFormat="1" ht="6.95" customHeight="1">
      <c r="A177" s="36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41"/>
      <c r="M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</row>
  </sheetData>
  <sheetProtection algorithmName="SHA-512" hashValue="KGBEc3+dh6ArVx6YWTFKb2fCPr8MzeMykmozYiKK8hiWmeUuty78KMB7w2/FRW4KBlbmqijJg6kX8wp84S826g==" saltValue="nTuQxcP6A2BYuqt89A1kORBzc0hpRQr7JA9OW7jR9EN35jKq8HnqTZsjFweURzx96MLvVyQ4kPAmLd7WKut3fQ==" spinCount="100000" sheet="1" objects="1" scenarios="1" formatColumns="0" formatRows="0" autoFilter="0"/>
  <autoFilter ref="C94:K176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s="1" customFormat="1" ht="12" customHeight="1">
      <c r="B8" s="22"/>
      <c r="D8" s="114" t="s">
        <v>114</v>
      </c>
      <c r="L8" s="22"/>
    </row>
    <row r="9" spans="1:46" s="2" customFormat="1" ht="16.5" customHeight="1">
      <c r="A9" s="36"/>
      <c r="B9" s="41"/>
      <c r="C9" s="36"/>
      <c r="D9" s="36"/>
      <c r="E9" s="386" t="s">
        <v>1717</v>
      </c>
      <c r="F9" s="389"/>
      <c r="G9" s="389"/>
      <c r="H9" s="38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2166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4" t="s">
        <v>19</v>
      </c>
      <c r="G13" s="36"/>
      <c r="H13" s="36"/>
      <c r="I13" s="114" t="s">
        <v>20</v>
      </c>
      <c r="J13" s="104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4" t="s">
        <v>22</v>
      </c>
      <c r="G14" s="36"/>
      <c r="H14" s="36"/>
      <c r="I14" s="114" t="s">
        <v>23</v>
      </c>
      <c r="J14" s="117">
        <f>'Rekapitulace zakázky'!AN8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4" t="str">
        <f>IF('Rekapitulace zakázky'!AN10="","",'Rekapitulace zakázky'!AN10)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4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4" t="str">
        <f>IF('Rekapitulace zakázky'!AN11="","",'Rekapitulace zakázky'!AN11)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zakázky'!E14</f>
        <v>Vyplň údaj</v>
      </c>
      <c r="F20" s="392"/>
      <c r="G20" s="392"/>
      <c r="H20" s="392"/>
      <c r="I20" s="114" t="s">
        <v>26</v>
      </c>
      <c r="J20" s="32" t="str">
        <f>'Rekapitulace zakázky'!AN14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4" t="str">
        <f>IF('Rekapitulace zakázky'!AN16="","",'Rekapitulace zakázky'!AN16)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4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4" t="str">
        <f>IF('Rekapitulace zakázky'!AN17="","",'Rekapitulace zakázky'!AN17)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4" t="str">
        <f>IF('Rekapitulace zakázky'!AN19="","",'Rekapitulace zakázky'!AN19)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4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4" t="str">
        <f>IF('Rekapitulace zakázky'!AN20="","",'Rekapitulace zakázky'!AN20)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393" t="s">
        <v>19</v>
      </c>
      <c r="F29" s="393"/>
      <c r="G29" s="393"/>
      <c r="H29" s="39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ROUND(J94,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15" t="s">
        <v>38</v>
      </c>
      <c r="E35" s="114" t="s">
        <v>39</v>
      </c>
      <c r="F35" s="125">
        <f>ROUND((SUM(BE94:BE177)),  2)</f>
        <v>0</v>
      </c>
      <c r="G35" s="36"/>
      <c r="H35" s="36"/>
      <c r="I35" s="126">
        <v>0.21</v>
      </c>
      <c r="J35" s="125">
        <f>ROUND(((SUM(BE94:BE177))*I35),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ROUND((SUM(BF94:BF177)),  2)</f>
        <v>0</v>
      </c>
      <c r="G36" s="36"/>
      <c r="H36" s="36"/>
      <c r="I36" s="126">
        <v>0.15</v>
      </c>
      <c r="J36" s="125">
        <f>ROUND(((SUM(BF94:BF177))*I36),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ROUND((SUM(BG94:BG177)),  2)</f>
        <v>0</v>
      </c>
      <c r="G37" s="36"/>
      <c r="H37" s="36"/>
      <c r="I37" s="126">
        <v>0.21</v>
      </c>
      <c r="J37" s="125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ROUND((SUM(BH94:BH177)),  2)</f>
        <v>0</v>
      </c>
      <c r="G38" s="36"/>
      <c r="H38" s="36"/>
      <c r="I38" s="126">
        <v>0.15</v>
      </c>
      <c r="J38" s="125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ROUND((SUM(BI94:BI177)),  2)</f>
        <v>0</v>
      </c>
      <c r="G39" s="36"/>
      <c r="H39" s="36"/>
      <c r="I39" s="126">
        <v>0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Prostějov ON - oprava (ZTI a ÚT ubytovny ve VB)</v>
      </c>
      <c r="F50" s="395"/>
      <c r="G50" s="395"/>
      <c r="H50" s="39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1717</v>
      </c>
      <c r="F52" s="397"/>
      <c r="G52" s="397"/>
      <c r="H52" s="397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04 - Elektroinctalace</v>
      </c>
      <c r="F54" s="397"/>
      <c r="G54" s="397"/>
      <c r="H54" s="397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567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126</v>
      </c>
      <c r="E65" s="150"/>
      <c r="F65" s="150"/>
      <c r="G65" s="150"/>
      <c r="H65" s="150"/>
      <c r="I65" s="150"/>
      <c r="J65" s="151">
        <f>J96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127</v>
      </c>
      <c r="E66" s="150"/>
      <c r="F66" s="150"/>
      <c r="G66" s="150"/>
      <c r="H66" s="150"/>
      <c r="I66" s="150"/>
      <c r="J66" s="151">
        <f>J103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128</v>
      </c>
      <c r="E67" s="150"/>
      <c r="F67" s="150"/>
      <c r="G67" s="150"/>
      <c r="H67" s="150"/>
      <c r="I67" s="150"/>
      <c r="J67" s="151">
        <f>J111</f>
        <v>0</v>
      </c>
      <c r="K67" s="98"/>
      <c r="L67" s="152"/>
    </row>
    <row r="68" spans="1:31" s="9" customFormat="1" ht="24.95" customHeight="1">
      <c r="B68" s="142"/>
      <c r="C68" s="143"/>
      <c r="D68" s="144" t="s">
        <v>129</v>
      </c>
      <c r="E68" s="145"/>
      <c r="F68" s="145"/>
      <c r="G68" s="145"/>
      <c r="H68" s="145"/>
      <c r="I68" s="145"/>
      <c r="J68" s="146">
        <f>J116</f>
        <v>0</v>
      </c>
      <c r="K68" s="143"/>
      <c r="L68" s="147"/>
    </row>
    <row r="69" spans="1:31" s="10" customFormat="1" ht="19.899999999999999" customHeight="1">
      <c r="B69" s="148"/>
      <c r="C69" s="98"/>
      <c r="D69" s="149" t="s">
        <v>1234</v>
      </c>
      <c r="E69" s="150"/>
      <c r="F69" s="150"/>
      <c r="G69" s="150"/>
      <c r="H69" s="150"/>
      <c r="I69" s="150"/>
      <c r="J69" s="151">
        <f>J117</f>
        <v>0</v>
      </c>
      <c r="K69" s="98"/>
      <c r="L69" s="152"/>
    </row>
    <row r="70" spans="1:31" s="10" customFormat="1" ht="19.899999999999999" customHeight="1">
      <c r="B70" s="148"/>
      <c r="C70" s="98"/>
      <c r="D70" s="149" t="s">
        <v>1235</v>
      </c>
      <c r="E70" s="150"/>
      <c r="F70" s="150"/>
      <c r="G70" s="150"/>
      <c r="H70" s="150"/>
      <c r="I70" s="150"/>
      <c r="J70" s="151">
        <f>J122</f>
        <v>0</v>
      </c>
      <c r="K70" s="98"/>
      <c r="L70" s="152"/>
    </row>
    <row r="71" spans="1:31" s="10" customFormat="1" ht="19.899999999999999" customHeight="1">
      <c r="B71" s="148"/>
      <c r="C71" s="98"/>
      <c r="D71" s="149" t="s">
        <v>1236</v>
      </c>
      <c r="E71" s="150"/>
      <c r="F71" s="150"/>
      <c r="G71" s="150"/>
      <c r="H71" s="150"/>
      <c r="I71" s="150"/>
      <c r="J71" s="151">
        <f>J154</f>
        <v>0</v>
      </c>
      <c r="K71" s="98"/>
      <c r="L71" s="152"/>
    </row>
    <row r="72" spans="1:31" s="10" customFormat="1" ht="19.899999999999999" customHeight="1">
      <c r="B72" s="148"/>
      <c r="C72" s="98"/>
      <c r="D72" s="149" t="s">
        <v>1237</v>
      </c>
      <c r="E72" s="150"/>
      <c r="F72" s="150"/>
      <c r="G72" s="150"/>
      <c r="H72" s="150"/>
      <c r="I72" s="150"/>
      <c r="J72" s="151">
        <f>J175</f>
        <v>0</v>
      </c>
      <c r="K72" s="98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141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394" t="str">
        <f>E7</f>
        <v>Prostějov ON - oprava (ZTI a ÚT ubytovny ve VB)</v>
      </c>
      <c r="F82" s="395"/>
      <c r="G82" s="395"/>
      <c r="H82" s="395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114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394" t="s">
        <v>1717</v>
      </c>
      <c r="F84" s="397"/>
      <c r="G84" s="397"/>
      <c r="H84" s="397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46" t="str">
        <f>E11</f>
        <v>04 - Elektroinctalace</v>
      </c>
      <c r="F86" s="397"/>
      <c r="G86" s="397"/>
      <c r="H86" s="397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 xml:space="preserve"> </v>
      </c>
      <c r="G88" s="38"/>
      <c r="H88" s="38"/>
      <c r="I88" s="31" t="s">
        <v>23</v>
      </c>
      <c r="J88" s="61">
        <f>IF(J14="","",J14)</f>
        <v>0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24</v>
      </c>
      <c r="D90" s="38"/>
      <c r="E90" s="38"/>
      <c r="F90" s="29" t="str">
        <f>E17</f>
        <v xml:space="preserve"> </v>
      </c>
      <c r="G90" s="38"/>
      <c r="H90" s="38"/>
      <c r="I90" s="31" t="s">
        <v>29</v>
      </c>
      <c r="J90" s="34" t="str">
        <f>E23</f>
        <v xml:space="preserve"> 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27</v>
      </c>
      <c r="D91" s="38"/>
      <c r="E91" s="38"/>
      <c r="F91" s="29" t="str">
        <f>IF(E20="","",E20)</f>
        <v>Vyplň údaj</v>
      </c>
      <c r="G91" s="38"/>
      <c r="H91" s="38"/>
      <c r="I91" s="31" t="s">
        <v>31</v>
      </c>
      <c r="J91" s="34" t="str">
        <f>E26</f>
        <v xml:space="preserve"> 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142</v>
      </c>
      <c r="D93" s="156" t="s">
        <v>53</v>
      </c>
      <c r="E93" s="156" t="s">
        <v>49</v>
      </c>
      <c r="F93" s="156" t="s">
        <v>50</v>
      </c>
      <c r="G93" s="156" t="s">
        <v>143</v>
      </c>
      <c r="H93" s="156" t="s">
        <v>144</v>
      </c>
      <c r="I93" s="156" t="s">
        <v>145</v>
      </c>
      <c r="J93" s="156" t="s">
        <v>122</v>
      </c>
      <c r="K93" s="157" t="s">
        <v>146</v>
      </c>
      <c r="L93" s="158"/>
      <c r="M93" s="70" t="s">
        <v>19</v>
      </c>
      <c r="N93" s="71" t="s">
        <v>38</v>
      </c>
      <c r="O93" s="71" t="s">
        <v>147</v>
      </c>
      <c r="P93" s="71" t="s">
        <v>148</v>
      </c>
      <c r="Q93" s="71" t="s">
        <v>149</v>
      </c>
      <c r="R93" s="71" t="s">
        <v>150</v>
      </c>
      <c r="S93" s="71" t="s">
        <v>151</v>
      </c>
      <c r="T93" s="72" t="s">
        <v>152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153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P95+P116</f>
        <v>0</v>
      </c>
      <c r="Q94" s="74"/>
      <c r="R94" s="161">
        <f>R95+R116</f>
        <v>3.3349999999999998E-2</v>
      </c>
      <c r="S94" s="74"/>
      <c r="T94" s="162">
        <f>T95+T116</f>
        <v>0.72399999999999998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67</v>
      </c>
      <c r="AU94" s="19" t="s">
        <v>123</v>
      </c>
      <c r="BK94" s="163">
        <f>BK95+BK116</f>
        <v>0</v>
      </c>
    </row>
    <row r="95" spans="1:63" s="12" customFormat="1" ht="25.9" customHeight="1">
      <c r="B95" s="164"/>
      <c r="C95" s="165"/>
      <c r="D95" s="166" t="s">
        <v>67</v>
      </c>
      <c r="E95" s="167" t="s">
        <v>154</v>
      </c>
      <c r="F95" s="167" t="s">
        <v>154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P96+P103+P111</f>
        <v>0</v>
      </c>
      <c r="Q95" s="172"/>
      <c r="R95" s="173">
        <f>R96+R103+R111</f>
        <v>0</v>
      </c>
      <c r="S95" s="172"/>
      <c r="T95" s="174">
        <f>T96+T103+T111</f>
        <v>0.72399999999999998</v>
      </c>
      <c r="AR95" s="175" t="s">
        <v>75</v>
      </c>
      <c r="AT95" s="176" t="s">
        <v>67</v>
      </c>
      <c r="AU95" s="176" t="s">
        <v>68</v>
      </c>
      <c r="AY95" s="175" t="s">
        <v>156</v>
      </c>
      <c r="BK95" s="177">
        <f>BK96+BK103+BK111</f>
        <v>0</v>
      </c>
    </row>
    <row r="96" spans="1:63" s="12" customFormat="1" ht="22.9" customHeight="1">
      <c r="B96" s="164"/>
      <c r="C96" s="165"/>
      <c r="D96" s="166" t="s">
        <v>67</v>
      </c>
      <c r="E96" s="178" t="s">
        <v>210</v>
      </c>
      <c r="F96" s="178" t="s">
        <v>211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SUM(P97:P102)</f>
        <v>0</v>
      </c>
      <c r="Q96" s="172"/>
      <c r="R96" s="173">
        <f>SUM(R97:R102)</f>
        <v>0</v>
      </c>
      <c r="S96" s="172"/>
      <c r="T96" s="174">
        <f>SUM(T97:T102)</f>
        <v>0.72399999999999998</v>
      </c>
      <c r="AR96" s="175" t="s">
        <v>75</v>
      </c>
      <c r="AT96" s="176" t="s">
        <v>67</v>
      </c>
      <c r="AU96" s="176" t="s">
        <v>75</v>
      </c>
      <c r="AY96" s="175" t="s">
        <v>156</v>
      </c>
      <c r="BK96" s="177">
        <f>SUM(BK97:BK102)</f>
        <v>0</v>
      </c>
    </row>
    <row r="97" spans="1:65" s="2" customFormat="1" ht="49.15" customHeight="1">
      <c r="A97" s="36"/>
      <c r="B97" s="37"/>
      <c r="C97" s="180" t="s">
        <v>75</v>
      </c>
      <c r="D97" s="180" t="s">
        <v>159</v>
      </c>
      <c r="E97" s="181" t="s">
        <v>1238</v>
      </c>
      <c r="F97" s="182" t="s">
        <v>1239</v>
      </c>
      <c r="G97" s="183" t="s">
        <v>345</v>
      </c>
      <c r="H97" s="184">
        <v>4</v>
      </c>
      <c r="I97" s="185"/>
      <c r="J97" s="186">
        <f t="shared" ref="J97:J102" si="0">ROUND(I97*H97,2)</f>
        <v>0</v>
      </c>
      <c r="K97" s="182" t="s">
        <v>163</v>
      </c>
      <c r="L97" s="41"/>
      <c r="M97" s="187" t="s">
        <v>19</v>
      </c>
      <c r="N97" s="188" t="s">
        <v>39</v>
      </c>
      <c r="O97" s="66"/>
      <c r="P97" s="189">
        <f t="shared" ref="P97:P102" si="1">O97*H97</f>
        <v>0</v>
      </c>
      <c r="Q97" s="189">
        <v>0</v>
      </c>
      <c r="R97" s="189">
        <f t="shared" ref="R97:R102" si="2">Q97*H97</f>
        <v>0</v>
      </c>
      <c r="S97" s="189">
        <v>2.5000000000000001E-2</v>
      </c>
      <c r="T97" s="190">
        <f t="shared" ref="T97:T102" si="3">S97*H97</f>
        <v>0.1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164</v>
      </c>
      <c r="AT97" s="191" t="s">
        <v>159</v>
      </c>
      <c r="AU97" s="191" t="s">
        <v>77</v>
      </c>
      <c r="AY97" s="19" t="s">
        <v>156</v>
      </c>
      <c r="BE97" s="192">
        <f t="shared" ref="BE97:BE102" si="4">IF(N97="základní",J97,0)</f>
        <v>0</v>
      </c>
      <c r="BF97" s="192">
        <f t="shared" ref="BF97:BF102" si="5">IF(N97="snížená",J97,0)</f>
        <v>0</v>
      </c>
      <c r="BG97" s="192">
        <f t="shared" ref="BG97:BG102" si="6">IF(N97="zákl. přenesená",J97,0)</f>
        <v>0</v>
      </c>
      <c r="BH97" s="192">
        <f t="shared" ref="BH97:BH102" si="7">IF(N97="sníž. přenesená",J97,0)</f>
        <v>0</v>
      </c>
      <c r="BI97" s="192">
        <f t="shared" ref="BI97:BI102" si="8">IF(N97="nulová",J97,0)</f>
        <v>0</v>
      </c>
      <c r="BJ97" s="19" t="s">
        <v>75</v>
      </c>
      <c r="BK97" s="192">
        <f t="shared" ref="BK97:BK102" si="9">ROUND(I97*H97,2)</f>
        <v>0</v>
      </c>
      <c r="BL97" s="19" t="s">
        <v>164</v>
      </c>
      <c r="BM97" s="191" t="s">
        <v>2167</v>
      </c>
    </row>
    <row r="98" spans="1:65" s="2" customFormat="1" ht="49.15" customHeight="1">
      <c r="A98" s="36"/>
      <c r="B98" s="37"/>
      <c r="C98" s="180" t="s">
        <v>77</v>
      </c>
      <c r="D98" s="180" t="s">
        <v>159</v>
      </c>
      <c r="E98" s="181" t="s">
        <v>1241</v>
      </c>
      <c r="F98" s="182" t="s">
        <v>1242</v>
      </c>
      <c r="G98" s="183" t="s">
        <v>345</v>
      </c>
      <c r="H98" s="184">
        <v>2</v>
      </c>
      <c r="I98" s="185"/>
      <c r="J98" s="186">
        <f t="shared" si="0"/>
        <v>0</v>
      </c>
      <c r="K98" s="182" t="s">
        <v>163</v>
      </c>
      <c r="L98" s="41"/>
      <c r="M98" s="187" t="s">
        <v>19</v>
      </c>
      <c r="N98" s="188" t="s">
        <v>39</v>
      </c>
      <c r="O98" s="66"/>
      <c r="P98" s="189">
        <f t="shared" si="1"/>
        <v>0</v>
      </c>
      <c r="Q98" s="189">
        <v>0</v>
      </c>
      <c r="R98" s="189">
        <f t="shared" si="2"/>
        <v>0</v>
      </c>
      <c r="S98" s="189">
        <v>0.14899999999999999</v>
      </c>
      <c r="T98" s="190">
        <f t="shared" si="3"/>
        <v>0.29799999999999999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164</v>
      </c>
      <c r="AT98" s="191" t="s">
        <v>159</v>
      </c>
      <c r="AU98" s="191" t="s">
        <v>77</v>
      </c>
      <c r="AY98" s="19" t="s">
        <v>156</v>
      </c>
      <c r="BE98" s="192">
        <f t="shared" si="4"/>
        <v>0</v>
      </c>
      <c r="BF98" s="192">
        <f t="shared" si="5"/>
        <v>0</v>
      </c>
      <c r="BG98" s="192">
        <f t="shared" si="6"/>
        <v>0</v>
      </c>
      <c r="BH98" s="192">
        <f t="shared" si="7"/>
        <v>0</v>
      </c>
      <c r="BI98" s="192">
        <f t="shared" si="8"/>
        <v>0</v>
      </c>
      <c r="BJ98" s="19" t="s">
        <v>75</v>
      </c>
      <c r="BK98" s="192">
        <f t="shared" si="9"/>
        <v>0</v>
      </c>
      <c r="BL98" s="19" t="s">
        <v>164</v>
      </c>
      <c r="BM98" s="191" t="s">
        <v>2168</v>
      </c>
    </row>
    <row r="99" spans="1:65" s="2" customFormat="1" ht="24.2" customHeight="1">
      <c r="A99" s="36"/>
      <c r="B99" s="37"/>
      <c r="C99" s="180" t="s">
        <v>85</v>
      </c>
      <c r="D99" s="180" t="s">
        <v>159</v>
      </c>
      <c r="E99" s="181" t="s">
        <v>1244</v>
      </c>
      <c r="F99" s="182" t="s">
        <v>1245</v>
      </c>
      <c r="G99" s="183" t="s">
        <v>345</v>
      </c>
      <c r="H99" s="184">
        <v>64</v>
      </c>
      <c r="I99" s="185"/>
      <c r="J99" s="186">
        <f t="shared" si="0"/>
        <v>0</v>
      </c>
      <c r="K99" s="182" t="s">
        <v>163</v>
      </c>
      <c r="L99" s="41"/>
      <c r="M99" s="187" t="s">
        <v>19</v>
      </c>
      <c r="N99" s="188" t="s">
        <v>39</v>
      </c>
      <c r="O99" s="66"/>
      <c r="P99" s="189">
        <f t="shared" si="1"/>
        <v>0</v>
      </c>
      <c r="Q99" s="189">
        <v>0</v>
      </c>
      <c r="R99" s="189">
        <f t="shared" si="2"/>
        <v>0</v>
      </c>
      <c r="S99" s="189">
        <v>1E-3</v>
      </c>
      <c r="T99" s="190">
        <f t="shared" si="3"/>
        <v>6.4000000000000001E-2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164</v>
      </c>
      <c r="AT99" s="191" t="s">
        <v>159</v>
      </c>
      <c r="AU99" s="191" t="s">
        <v>77</v>
      </c>
      <c r="AY99" s="19" t="s">
        <v>156</v>
      </c>
      <c r="BE99" s="192">
        <f t="shared" si="4"/>
        <v>0</v>
      </c>
      <c r="BF99" s="192">
        <f t="shared" si="5"/>
        <v>0</v>
      </c>
      <c r="BG99" s="192">
        <f t="shared" si="6"/>
        <v>0</v>
      </c>
      <c r="BH99" s="192">
        <f t="shared" si="7"/>
        <v>0</v>
      </c>
      <c r="BI99" s="192">
        <f t="shared" si="8"/>
        <v>0</v>
      </c>
      <c r="BJ99" s="19" t="s">
        <v>75</v>
      </c>
      <c r="BK99" s="192">
        <f t="shared" si="9"/>
        <v>0</v>
      </c>
      <c r="BL99" s="19" t="s">
        <v>164</v>
      </c>
      <c r="BM99" s="191" t="s">
        <v>2169</v>
      </c>
    </row>
    <row r="100" spans="1:65" s="2" customFormat="1" ht="24.2" customHeight="1">
      <c r="A100" s="36"/>
      <c r="B100" s="37"/>
      <c r="C100" s="180" t="s">
        <v>164</v>
      </c>
      <c r="D100" s="180" t="s">
        <v>159</v>
      </c>
      <c r="E100" s="181" t="s">
        <v>1247</v>
      </c>
      <c r="F100" s="182" t="s">
        <v>1248</v>
      </c>
      <c r="G100" s="183" t="s">
        <v>345</v>
      </c>
      <c r="H100" s="184">
        <v>3</v>
      </c>
      <c r="I100" s="185"/>
      <c r="J100" s="186">
        <f t="shared" si="0"/>
        <v>0</v>
      </c>
      <c r="K100" s="182" t="s">
        <v>163</v>
      </c>
      <c r="L100" s="41"/>
      <c r="M100" s="187" t="s">
        <v>19</v>
      </c>
      <c r="N100" s="188" t="s">
        <v>39</v>
      </c>
      <c r="O100" s="66"/>
      <c r="P100" s="189">
        <f t="shared" si="1"/>
        <v>0</v>
      </c>
      <c r="Q100" s="189">
        <v>0</v>
      </c>
      <c r="R100" s="189">
        <f t="shared" si="2"/>
        <v>0</v>
      </c>
      <c r="S100" s="189">
        <v>2E-3</v>
      </c>
      <c r="T100" s="190">
        <f t="shared" si="3"/>
        <v>6.0000000000000001E-3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164</v>
      </c>
      <c r="AT100" s="191" t="s">
        <v>159</v>
      </c>
      <c r="AU100" s="191" t="s">
        <v>77</v>
      </c>
      <c r="AY100" s="19" t="s">
        <v>156</v>
      </c>
      <c r="BE100" s="192">
        <f t="shared" si="4"/>
        <v>0</v>
      </c>
      <c r="BF100" s="192">
        <f t="shared" si="5"/>
        <v>0</v>
      </c>
      <c r="BG100" s="192">
        <f t="shared" si="6"/>
        <v>0</v>
      </c>
      <c r="BH100" s="192">
        <f t="shared" si="7"/>
        <v>0</v>
      </c>
      <c r="BI100" s="192">
        <f t="shared" si="8"/>
        <v>0</v>
      </c>
      <c r="BJ100" s="19" t="s">
        <v>75</v>
      </c>
      <c r="BK100" s="192">
        <f t="shared" si="9"/>
        <v>0</v>
      </c>
      <c r="BL100" s="19" t="s">
        <v>164</v>
      </c>
      <c r="BM100" s="191" t="s">
        <v>2170</v>
      </c>
    </row>
    <row r="101" spans="1:65" s="2" customFormat="1" ht="37.9" customHeight="1">
      <c r="A101" s="36"/>
      <c r="B101" s="37"/>
      <c r="C101" s="180" t="s">
        <v>180</v>
      </c>
      <c r="D101" s="180" t="s">
        <v>159</v>
      </c>
      <c r="E101" s="181" t="s">
        <v>1250</v>
      </c>
      <c r="F101" s="182" t="s">
        <v>1251</v>
      </c>
      <c r="G101" s="183" t="s">
        <v>296</v>
      </c>
      <c r="H101" s="184">
        <v>98</v>
      </c>
      <c r="I101" s="185"/>
      <c r="J101" s="186">
        <f t="shared" si="0"/>
        <v>0</v>
      </c>
      <c r="K101" s="182" t="s">
        <v>163</v>
      </c>
      <c r="L101" s="41"/>
      <c r="M101" s="187" t="s">
        <v>19</v>
      </c>
      <c r="N101" s="188" t="s">
        <v>39</v>
      </c>
      <c r="O101" s="66"/>
      <c r="P101" s="189">
        <f t="shared" si="1"/>
        <v>0</v>
      </c>
      <c r="Q101" s="189">
        <v>0</v>
      </c>
      <c r="R101" s="189">
        <f t="shared" si="2"/>
        <v>0</v>
      </c>
      <c r="S101" s="189">
        <v>2E-3</v>
      </c>
      <c r="T101" s="190">
        <f t="shared" si="3"/>
        <v>0.19600000000000001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164</v>
      </c>
      <c r="AT101" s="191" t="s">
        <v>159</v>
      </c>
      <c r="AU101" s="191" t="s">
        <v>77</v>
      </c>
      <c r="AY101" s="19" t="s">
        <v>156</v>
      </c>
      <c r="BE101" s="192">
        <f t="shared" si="4"/>
        <v>0</v>
      </c>
      <c r="BF101" s="192">
        <f t="shared" si="5"/>
        <v>0</v>
      </c>
      <c r="BG101" s="192">
        <f t="shared" si="6"/>
        <v>0</v>
      </c>
      <c r="BH101" s="192">
        <f t="shared" si="7"/>
        <v>0</v>
      </c>
      <c r="BI101" s="192">
        <f t="shared" si="8"/>
        <v>0</v>
      </c>
      <c r="BJ101" s="19" t="s">
        <v>75</v>
      </c>
      <c r="BK101" s="192">
        <f t="shared" si="9"/>
        <v>0</v>
      </c>
      <c r="BL101" s="19" t="s">
        <v>164</v>
      </c>
      <c r="BM101" s="191" t="s">
        <v>2171</v>
      </c>
    </row>
    <row r="102" spans="1:65" s="2" customFormat="1" ht="37.9" customHeight="1">
      <c r="A102" s="36"/>
      <c r="B102" s="37"/>
      <c r="C102" s="180" t="s">
        <v>157</v>
      </c>
      <c r="D102" s="180" t="s">
        <v>159</v>
      </c>
      <c r="E102" s="181" t="s">
        <v>1253</v>
      </c>
      <c r="F102" s="182" t="s">
        <v>1254</v>
      </c>
      <c r="G102" s="183" t="s">
        <v>296</v>
      </c>
      <c r="H102" s="184">
        <v>15</v>
      </c>
      <c r="I102" s="185"/>
      <c r="J102" s="186">
        <f t="shared" si="0"/>
        <v>0</v>
      </c>
      <c r="K102" s="182" t="s">
        <v>163</v>
      </c>
      <c r="L102" s="41"/>
      <c r="M102" s="187" t="s">
        <v>19</v>
      </c>
      <c r="N102" s="188" t="s">
        <v>39</v>
      </c>
      <c r="O102" s="66"/>
      <c r="P102" s="189">
        <f t="shared" si="1"/>
        <v>0</v>
      </c>
      <c r="Q102" s="189">
        <v>0</v>
      </c>
      <c r="R102" s="189">
        <f t="shared" si="2"/>
        <v>0</v>
      </c>
      <c r="S102" s="189">
        <v>4.0000000000000001E-3</v>
      </c>
      <c r="T102" s="190">
        <f t="shared" si="3"/>
        <v>0.06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164</v>
      </c>
      <c r="AT102" s="191" t="s">
        <v>159</v>
      </c>
      <c r="AU102" s="191" t="s">
        <v>77</v>
      </c>
      <c r="AY102" s="19" t="s">
        <v>156</v>
      </c>
      <c r="BE102" s="192">
        <f t="shared" si="4"/>
        <v>0</v>
      </c>
      <c r="BF102" s="192">
        <f t="shared" si="5"/>
        <v>0</v>
      </c>
      <c r="BG102" s="192">
        <f t="shared" si="6"/>
        <v>0</v>
      </c>
      <c r="BH102" s="192">
        <f t="shared" si="7"/>
        <v>0</v>
      </c>
      <c r="BI102" s="192">
        <f t="shared" si="8"/>
        <v>0</v>
      </c>
      <c r="BJ102" s="19" t="s">
        <v>75</v>
      </c>
      <c r="BK102" s="192">
        <f t="shared" si="9"/>
        <v>0</v>
      </c>
      <c r="BL102" s="19" t="s">
        <v>164</v>
      </c>
      <c r="BM102" s="191" t="s">
        <v>2172</v>
      </c>
    </row>
    <row r="103" spans="1:65" s="12" customFormat="1" ht="22.9" customHeight="1">
      <c r="B103" s="164"/>
      <c r="C103" s="165"/>
      <c r="D103" s="166" t="s">
        <v>67</v>
      </c>
      <c r="E103" s="178" t="s">
        <v>247</v>
      </c>
      <c r="F103" s="178" t="s">
        <v>248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SUM(P104:P110)</f>
        <v>0</v>
      </c>
      <c r="Q103" s="172"/>
      <c r="R103" s="173">
        <f>SUM(R104:R110)</f>
        <v>0</v>
      </c>
      <c r="S103" s="172"/>
      <c r="T103" s="174">
        <f>SUM(T104:T110)</f>
        <v>0</v>
      </c>
      <c r="AR103" s="175" t="s">
        <v>75</v>
      </c>
      <c r="AT103" s="176" t="s">
        <v>67</v>
      </c>
      <c r="AU103" s="176" t="s">
        <v>75</v>
      </c>
      <c r="AY103" s="175" t="s">
        <v>156</v>
      </c>
      <c r="BK103" s="177">
        <f>SUM(BK104:BK110)</f>
        <v>0</v>
      </c>
    </row>
    <row r="104" spans="1:65" s="2" customFormat="1" ht="37.9" customHeight="1">
      <c r="A104" s="36"/>
      <c r="B104" s="37"/>
      <c r="C104" s="180" t="s">
        <v>198</v>
      </c>
      <c r="D104" s="180" t="s">
        <v>159</v>
      </c>
      <c r="E104" s="181" t="s">
        <v>249</v>
      </c>
      <c r="F104" s="182" t="s">
        <v>250</v>
      </c>
      <c r="G104" s="183" t="s">
        <v>251</v>
      </c>
      <c r="H104" s="184">
        <v>0.72399999999999998</v>
      </c>
      <c r="I104" s="185"/>
      <c r="J104" s="186">
        <f>ROUND(I104*H104,2)</f>
        <v>0</v>
      </c>
      <c r="K104" s="182" t="s">
        <v>163</v>
      </c>
      <c r="L104" s="41"/>
      <c r="M104" s="187" t="s">
        <v>19</v>
      </c>
      <c r="N104" s="188" t="s">
        <v>39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164</v>
      </c>
      <c r="AT104" s="191" t="s">
        <v>159</v>
      </c>
      <c r="AU104" s="191" t="s">
        <v>77</v>
      </c>
      <c r="AY104" s="19" t="s">
        <v>156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75</v>
      </c>
      <c r="BK104" s="192">
        <f>ROUND(I104*H104,2)</f>
        <v>0</v>
      </c>
      <c r="BL104" s="19" t="s">
        <v>164</v>
      </c>
      <c r="BM104" s="191" t="s">
        <v>2173</v>
      </c>
    </row>
    <row r="105" spans="1:65" s="2" customFormat="1" ht="62.65" customHeight="1">
      <c r="A105" s="36"/>
      <c r="B105" s="37"/>
      <c r="C105" s="180" t="s">
        <v>204</v>
      </c>
      <c r="D105" s="180" t="s">
        <v>159</v>
      </c>
      <c r="E105" s="181" t="s">
        <v>254</v>
      </c>
      <c r="F105" s="182" t="s">
        <v>255</v>
      </c>
      <c r="G105" s="183" t="s">
        <v>251</v>
      </c>
      <c r="H105" s="184">
        <v>0.72399999999999998</v>
      </c>
      <c r="I105" s="185"/>
      <c r="J105" s="186">
        <f>ROUND(I105*H105,2)</f>
        <v>0</v>
      </c>
      <c r="K105" s="182" t="s">
        <v>163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164</v>
      </c>
      <c r="AT105" s="191" t="s">
        <v>159</v>
      </c>
      <c r="AU105" s="191" t="s">
        <v>77</v>
      </c>
      <c r="AY105" s="19" t="s">
        <v>156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75</v>
      </c>
      <c r="BK105" s="192">
        <f>ROUND(I105*H105,2)</f>
        <v>0</v>
      </c>
      <c r="BL105" s="19" t="s">
        <v>164</v>
      </c>
      <c r="BM105" s="191" t="s">
        <v>2174</v>
      </c>
    </row>
    <row r="106" spans="1:65" s="2" customFormat="1" ht="24.2" customHeight="1">
      <c r="A106" s="36"/>
      <c r="B106" s="37"/>
      <c r="C106" s="180" t="s">
        <v>210</v>
      </c>
      <c r="D106" s="180" t="s">
        <v>159</v>
      </c>
      <c r="E106" s="181" t="s">
        <v>261</v>
      </c>
      <c r="F106" s="182" t="s">
        <v>262</v>
      </c>
      <c r="G106" s="183" t="s">
        <v>251</v>
      </c>
      <c r="H106" s="184">
        <v>0.72399999999999998</v>
      </c>
      <c r="I106" s="185"/>
      <c r="J106" s="186">
        <f>ROUND(I106*H106,2)</f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75</v>
      </c>
      <c r="BK106" s="192">
        <f>ROUND(I106*H106,2)</f>
        <v>0</v>
      </c>
      <c r="BL106" s="19" t="s">
        <v>164</v>
      </c>
      <c r="BM106" s="191" t="s">
        <v>2175</v>
      </c>
    </row>
    <row r="107" spans="1:65" s="2" customFormat="1" ht="37.9" customHeight="1">
      <c r="A107" s="36"/>
      <c r="B107" s="37"/>
      <c r="C107" s="180" t="s">
        <v>216</v>
      </c>
      <c r="D107" s="180" t="s">
        <v>159</v>
      </c>
      <c r="E107" s="181" t="s">
        <v>265</v>
      </c>
      <c r="F107" s="182" t="s">
        <v>266</v>
      </c>
      <c r="G107" s="183" t="s">
        <v>251</v>
      </c>
      <c r="H107" s="184">
        <v>21.72</v>
      </c>
      <c r="I107" s="185"/>
      <c r="J107" s="186">
        <f>ROUND(I107*H107,2)</f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75</v>
      </c>
      <c r="BK107" s="192">
        <f>ROUND(I107*H107,2)</f>
        <v>0</v>
      </c>
      <c r="BL107" s="19" t="s">
        <v>164</v>
      </c>
      <c r="BM107" s="191" t="s">
        <v>2176</v>
      </c>
    </row>
    <row r="108" spans="1:65" s="2" customFormat="1" ht="19.5">
      <c r="A108" s="36"/>
      <c r="B108" s="37"/>
      <c r="C108" s="38"/>
      <c r="D108" s="195" t="s">
        <v>257</v>
      </c>
      <c r="E108" s="38"/>
      <c r="F108" s="226" t="s">
        <v>589</v>
      </c>
      <c r="G108" s="38"/>
      <c r="H108" s="38"/>
      <c r="I108" s="227"/>
      <c r="J108" s="38"/>
      <c r="K108" s="38"/>
      <c r="L108" s="41"/>
      <c r="M108" s="228"/>
      <c r="N108" s="229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257</v>
      </c>
      <c r="AU108" s="19" t="s">
        <v>77</v>
      </c>
    </row>
    <row r="109" spans="1:65" s="13" customFormat="1" ht="11.25">
      <c r="B109" s="193"/>
      <c r="C109" s="194"/>
      <c r="D109" s="195" t="s">
        <v>166</v>
      </c>
      <c r="E109" s="194"/>
      <c r="F109" s="197" t="s">
        <v>2177</v>
      </c>
      <c r="G109" s="194"/>
      <c r="H109" s="198">
        <v>21.72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166</v>
      </c>
      <c r="AU109" s="204" t="s">
        <v>77</v>
      </c>
      <c r="AV109" s="13" t="s">
        <v>77</v>
      </c>
      <c r="AW109" s="13" t="s">
        <v>4</v>
      </c>
      <c r="AX109" s="13" t="s">
        <v>75</v>
      </c>
      <c r="AY109" s="204" t="s">
        <v>156</v>
      </c>
    </row>
    <row r="110" spans="1:65" s="2" customFormat="1" ht="37.9" customHeight="1">
      <c r="A110" s="36"/>
      <c r="B110" s="37"/>
      <c r="C110" s="180" t="s">
        <v>222</v>
      </c>
      <c r="D110" s="180" t="s">
        <v>159</v>
      </c>
      <c r="E110" s="181" t="s">
        <v>270</v>
      </c>
      <c r="F110" s="182" t="s">
        <v>271</v>
      </c>
      <c r="G110" s="183" t="s">
        <v>251</v>
      </c>
      <c r="H110" s="184">
        <v>0.72399999999999998</v>
      </c>
      <c r="I110" s="185"/>
      <c r="J110" s="186">
        <f>ROUND(I110*H110,2)</f>
        <v>0</v>
      </c>
      <c r="K110" s="182" t="s">
        <v>163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164</v>
      </c>
      <c r="AT110" s="191" t="s">
        <v>159</v>
      </c>
      <c r="AU110" s="191" t="s">
        <v>77</v>
      </c>
      <c r="AY110" s="19" t="s">
        <v>156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75</v>
      </c>
      <c r="BK110" s="192">
        <f>ROUND(I110*H110,2)</f>
        <v>0</v>
      </c>
      <c r="BL110" s="19" t="s">
        <v>164</v>
      </c>
      <c r="BM110" s="191" t="s">
        <v>2178</v>
      </c>
    </row>
    <row r="111" spans="1:65" s="12" customFormat="1" ht="22.9" customHeight="1">
      <c r="B111" s="164"/>
      <c r="C111" s="165"/>
      <c r="D111" s="166" t="s">
        <v>67</v>
      </c>
      <c r="E111" s="178" t="s">
        <v>273</v>
      </c>
      <c r="F111" s="178" t="s">
        <v>274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SUM(P112:P115)</f>
        <v>0</v>
      </c>
      <c r="Q111" s="172"/>
      <c r="R111" s="173">
        <f>SUM(R112:R115)</f>
        <v>0</v>
      </c>
      <c r="S111" s="172"/>
      <c r="T111" s="174">
        <f>SUM(T112:T115)</f>
        <v>0</v>
      </c>
      <c r="AR111" s="175" t="s">
        <v>75</v>
      </c>
      <c r="AT111" s="176" t="s">
        <v>67</v>
      </c>
      <c r="AU111" s="176" t="s">
        <v>75</v>
      </c>
      <c r="AY111" s="175" t="s">
        <v>156</v>
      </c>
      <c r="BK111" s="177">
        <f>SUM(BK112:BK115)</f>
        <v>0</v>
      </c>
    </row>
    <row r="112" spans="1:65" s="2" customFormat="1" ht="49.15" customHeight="1">
      <c r="A112" s="36"/>
      <c r="B112" s="37"/>
      <c r="C112" s="180" t="s">
        <v>229</v>
      </c>
      <c r="D112" s="180" t="s">
        <v>159</v>
      </c>
      <c r="E112" s="181" t="s">
        <v>276</v>
      </c>
      <c r="F112" s="182" t="s">
        <v>277</v>
      </c>
      <c r="G112" s="183" t="s">
        <v>251</v>
      </c>
      <c r="H112" s="184">
        <v>3.3000000000000002E-2</v>
      </c>
      <c r="I112" s="185"/>
      <c r="J112" s="186">
        <f>ROUND(I112*H112,2)</f>
        <v>0</v>
      </c>
      <c r="K112" s="182" t="s">
        <v>163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164</v>
      </c>
      <c r="AT112" s="191" t="s">
        <v>159</v>
      </c>
      <c r="AU112" s="191" t="s">
        <v>77</v>
      </c>
      <c r="AY112" s="19" t="s">
        <v>156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75</v>
      </c>
      <c r="BK112" s="192">
        <f>ROUND(I112*H112,2)</f>
        <v>0</v>
      </c>
      <c r="BL112" s="19" t="s">
        <v>164</v>
      </c>
      <c r="BM112" s="191" t="s">
        <v>2179</v>
      </c>
    </row>
    <row r="113" spans="1:65" s="2" customFormat="1" ht="62.65" customHeight="1">
      <c r="A113" s="36"/>
      <c r="B113" s="37"/>
      <c r="C113" s="180" t="s">
        <v>236</v>
      </c>
      <c r="D113" s="180" t="s">
        <v>159</v>
      </c>
      <c r="E113" s="181" t="s">
        <v>279</v>
      </c>
      <c r="F113" s="182" t="s">
        <v>280</v>
      </c>
      <c r="G113" s="183" t="s">
        <v>251</v>
      </c>
      <c r="H113" s="184">
        <v>6.6000000000000003E-2</v>
      </c>
      <c r="I113" s="185"/>
      <c r="J113" s="186">
        <f>ROUND(I113*H113,2)</f>
        <v>0</v>
      </c>
      <c r="K113" s="182" t="s">
        <v>163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164</v>
      </c>
      <c r="AT113" s="191" t="s">
        <v>159</v>
      </c>
      <c r="AU113" s="191" t="s">
        <v>77</v>
      </c>
      <c r="AY113" s="19" t="s">
        <v>156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75</v>
      </c>
      <c r="BK113" s="192">
        <f>ROUND(I113*H113,2)</f>
        <v>0</v>
      </c>
      <c r="BL113" s="19" t="s">
        <v>164</v>
      </c>
      <c r="BM113" s="191" t="s">
        <v>2180</v>
      </c>
    </row>
    <row r="114" spans="1:65" s="2" customFormat="1" ht="19.5">
      <c r="A114" s="36"/>
      <c r="B114" s="37"/>
      <c r="C114" s="38"/>
      <c r="D114" s="195" t="s">
        <v>257</v>
      </c>
      <c r="E114" s="38"/>
      <c r="F114" s="226" t="s">
        <v>1265</v>
      </c>
      <c r="G114" s="38"/>
      <c r="H114" s="38"/>
      <c r="I114" s="227"/>
      <c r="J114" s="38"/>
      <c r="K114" s="38"/>
      <c r="L114" s="41"/>
      <c r="M114" s="228"/>
      <c r="N114" s="229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257</v>
      </c>
      <c r="AU114" s="19" t="s">
        <v>77</v>
      </c>
    </row>
    <row r="115" spans="1:65" s="13" customFormat="1" ht="11.25">
      <c r="B115" s="193"/>
      <c r="C115" s="194"/>
      <c r="D115" s="195" t="s">
        <v>166</v>
      </c>
      <c r="E115" s="194"/>
      <c r="F115" s="197" t="s">
        <v>2181</v>
      </c>
      <c r="G115" s="194"/>
      <c r="H115" s="198">
        <v>6.6000000000000003E-2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166</v>
      </c>
      <c r="AU115" s="204" t="s">
        <v>77</v>
      </c>
      <c r="AV115" s="13" t="s">
        <v>77</v>
      </c>
      <c r="AW115" s="13" t="s">
        <v>4</v>
      </c>
      <c r="AX115" s="13" t="s">
        <v>75</v>
      </c>
      <c r="AY115" s="204" t="s">
        <v>156</v>
      </c>
    </row>
    <row r="116" spans="1:65" s="12" customFormat="1" ht="25.9" customHeight="1">
      <c r="B116" s="164"/>
      <c r="C116" s="165"/>
      <c r="D116" s="166" t="s">
        <v>67</v>
      </c>
      <c r="E116" s="167" t="s">
        <v>284</v>
      </c>
      <c r="F116" s="167" t="s">
        <v>285</v>
      </c>
      <c r="G116" s="165"/>
      <c r="H116" s="165"/>
      <c r="I116" s="168"/>
      <c r="J116" s="169">
        <f>BK116</f>
        <v>0</v>
      </c>
      <c r="K116" s="165"/>
      <c r="L116" s="170"/>
      <c r="M116" s="171"/>
      <c r="N116" s="172"/>
      <c r="O116" s="172"/>
      <c r="P116" s="173">
        <f>P117+P122+P154+P175</f>
        <v>0</v>
      </c>
      <c r="Q116" s="172"/>
      <c r="R116" s="173">
        <f>R117+R122+R154+R175</f>
        <v>3.3349999999999998E-2</v>
      </c>
      <c r="S116" s="172"/>
      <c r="T116" s="174">
        <f>T117+T122+T154+T175</f>
        <v>0</v>
      </c>
      <c r="AR116" s="175" t="s">
        <v>164</v>
      </c>
      <c r="AT116" s="176" t="s">
        <v>67</v>
      </c>
      <c r="AU116" s="176" t="s">
        <v>68</v>
      </c>
      <c r="AY116" s="175" t="s">
        <v>156</v>
      </c>
      <c r="BK116" s="177">
        <f>BK117+BK122+BK154+BK175</f>
        <v>0</v>
      </c>
    </row>
    <row r="117" spans="1:65" s="12" customFormat="1" ht="22.9" customHeight="1">
      <c r="B117" s="164"/>
      <c r="C117" s="165"/>
      <c r="D117" s="166" t="s">
        <v>67</v>
      </c>
      <c r="E117" s="178" t="s">
        <v>1267</v>
      </c>
      <c r="F117" s="178" t="s">
        <v>1268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SUM(P118:P121)</f>
        <v>0</v>
      </c>
      <c r="Q117" s="172"/>
      <c r="R117" s="173">
        <f>SUM(R118:R121)</f>
        <v>0</v>
      </c>
      <c r="S117" s="172"/>
      <c r="T117" s="174">
        <f>SUM(T118:T121)</f>
        <v>0</v>
      </c>
      <c r="AR117" s="175" t="s">
        <v>75</v>
      </c>
      <c r="AT117" s="176" t="s">
        <v>67</v>
      </c>
      <c r="AU117" s="176" t="s">
        <v>75</v>
      </c>
      <c r="AY117" s="175" t="s">
        <v>156</v>
      </c>
      <c r="BK117" s="177">
        <f>SUM(BK118:BK121)</f>
        <v>0</v>
      </c>
    </row>
    <row r="118" spans="1:65" s="2" customFormat="1" ht="14.45" customHeight="1">
      <c r="A118" s="36"/>
      <c r="B118" s="37"/>
      <c r="C118" s="180" t="s">
        <v>243</v>
      </c>
      <c r="D118" s="180" t="s">
        <v>159</v>
      </c>
      <c r="E118" s="181" t="s">
        <v>1269</v>
      </c>
      <c r="F118" s="182" t="s">
        <v>1270</v>
      </c>
      <c r="G118" s="183" t="s">
        <v>641</v>
      </c>
      <c r="H118" s="184">
        <v>1</v>
      </c>
      <c r="I118" s="185"/>
      <c r="J118" s="186">
        <f>ROUND(I118*H118,2)</f>
        <v>0</v>
      </c>
      <c r="K118" s="182" t="s">
        <v>19</v>
      </c>
      <c r="L118" s="41"/>
      <c r="M118" s="187" t="s">
        <v>19</v>
      </c>
      <c r="N118" s="188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164</v>
      </c>
      <c r="AT118" s="191" t="s">
        <v>159</v>
      </c>
      <c r="AU118" s="191" t="s">
        <v>77</v>
      </c>
      <c r="AY118" s="19" t="s">
        <v>156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75</v>
      </c>
      <c r="BK118" s="192">
        <f>ROUND(I118*H118,2)</f>
        <v>0</v>
      </c>
      <c r="BL118" s="19" t="s">
        <v>164</v>
      </c>
      <c r="BM118" s="191" t="s">
        <v>2182</v>
      </c>
    </row>
    <row r="119" spans="1:65" s="2" customFormat="1" ht="14.45" customHeight="1">
      <c r="A119" s="36"/>
      <c r="B119" s="37"/>
      <c r="C119" s="180" t="s">
        <v>8</v>
      </c>
      <c r="D119" s="180" t="s">
        <v>159</v>
      </c>
      <c r="E119" s="181" t="s">
        <v>1272</v>
      </c>
      <c r="F119" s="182" t="s">
        <v>1273</v>
      </c>
      <c r="G119" s="183" t="s">
        <v>641</v>
      </c>
      <c r="H119" s="184">
        <v>1</v>
      </c>
      <c r="I119" s="185"/>
      <c r="J119" s="186">
        <f>ROUND(I119*H119,2)</f>
        <v>0</v>
      </c>
      <c r="K119" s="182" t="s">
        <v>19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164</v>
      </c>
      <c r="AT119" s="191" t="s">
        <v>159</v>
      </c>
      <c r="AU119" s="191" t="s">
        <v>77</v>
      </c>
      <c r="AY119" s="19" t="s">
        <v>156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75</v>
      </c>
      <c r="BK119" s="192">
        <f>ROUND(I119*H119,2)</f>
        <v>0</v>
      </c>
      <c r="BL119" s="19" t="s">
        <v>164</v>
      </c>
      <c r="BM119" s="191" t="s">
        <v>2183</v>
      </c>
    </row>
    <row r="120" spans="1:65" s="2" customFormat="1" ht="14.45" customHeight="1">
      <c r="A120" s="36"/>
      <c r="B120" s="37"/>
      <c r="C120" s="180" t="s">
        <v>253</v>
      </c>
      <c r="D120" s="180" t="s">
        <v>159</v>
      </c>
      <c r="E120" s="181" t="s">
        <v>1275</v>
      </c>
      <c r="F120" s="182" t="s">
        <v>1276</v>
      </c>
      <c r="G120" s="183" t="s">
        <v>641</v>
      </c>
      <c r="H120" s="184">
        <v>1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164</v>
      </c>
      <c r="AT120" s="191" t="s">
        <v>159</v>
      </c>
      <c r="AU120" s="191" t="s">
        <v>77</v>
      </c>
      <c r="AY120" s="19" t="s">
        <v>156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75</v>
      </c>
      <c r="BK120" s="192">
        <f>ROUND(I120*H120,2)</f>
        <v>0</v>
      </c>
      <c r="BL120" s="19" t="s">
        <v>164</v>
      </c>
      <c r="BM120" s="191" t="s">
        <v>2184</v>
      </c>
    </row>
    <row r="121" spans="1:65" s="2" customFormat="1" ht="14.45" customHeight="1">
      <c r="A121" s="36"/>
      <c r="B121" s="37"/>
      <c r="C121" s="180" t="s">
        <v>260</v>
      </c>
      <c r="D121" s="180" t="s">
        <v>159</v>
      </c>
      <c r="E121" s="181" t="s">
        <v>1278</v>
      </c>
      <c r="F121" s="182" t="s">
        <v>1279</v>
      </c>
      <c r="G121" s="183" t="s">
        <v>641</v>
      </c>
      <c r="H121" s="184">
        <v>1</v>
      </c>
      <c r="I121" s="185"/>
      <c r="J121" s="186">
        <f>ROUND(I121*H121,2)</f>
        <v>0</v>
      </c>
      <c r="K121" s="182" t="s">
        <v>19</v>
      </c>
      <c r="L121" s="41"/>
      <c r="M121" s="187" t="s">
        <v>19</v>
      </c>
      <c r="N121" s="188" t="s">
        <v>39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164</v>
      </c>
      <c r="AT121" s="191" t="s">
        <v>159</v>
      </c>
      <c r="AU121" s="191" t="s">
        <v>77</v>
      </c>
      <c r="AY121" s="19" t="s">
        <v>156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75</v>
      </c>
      <c r="BK121" s="192">
        <f>ROUND(I121*H121,2)</f>
        <v>0</v>
      </c>
      <c r="BL121" s="19" t="s">
        <v>164</v>
      </c>
      <c r="BM121" s="191" t="s">
        <v>2185</v>
      </c>
    </row>
    <row r="122" spans="1:65" s="12" customFormat="1" ht="22.9" customHeight="1">
      <c r="B122" s="164"/>
      <c r="C122" s="165"/>
      <c r="D122" s="166" t="s">
        <v>67</v>
      </c>
      <c r="E122" s="178" t="s">
        <v>1284</v>
      </c>
      <c r="F122" s="178" t="s">
        <v>1285</v>
      </c>
      <c r="G122" s="165"/>
      <c r="H122" s="165"/>
      <c r="I122" s="168"/>
      <c r="J122" s="179">
        <f>BK122</f>
        <v>0</v>
      </c>
      <c r="K122" s="165"/>
      <c r="L122" s="170"/>
      <c r="M122" s="171"/>
      <c r="N122" s="172"/>
      <c r="O122" s="172"/>
      <c r="P122" s="173">
        <f>SUM(P123:P153)</f>
        <v>0</v>
      </c>
      <c r="Q122" s="172"/>
      <c r="R122" s="173">
        <f>SUM(R123:R153)</f>
        <v>3.3349999999999998E-2</v>
      </c>
      <c r="S122" s="172"/>
      <c r="T122" s="174">
        <f>SUM(T123:T153)</f>
        <v>0</v>
      </c>
      <c r="AR122" s="175" t="s">
        <v>75</v>
      </c>
      <c r="AT122" s="176" t="s">
        <v>67</v>
      </c>
      <c r="AU122" s="176" t="s">
        <v>75</v>
      </c>
      <c r="AY122" s="175" t="s">
        <v>156</v>
      </c>
      <c r="BK122" s="177">
        <f>SUM(BK123:BK153)</f>
        <v>0</v>
      </c>
    </row>
    <row r="123" spans="1:65" s="2" customFormat="1" ht="14.45" customHeight="1">
      <c r="A123" s="36"/>
      <c r="B123" s="37"/>
      <c r="C123" s="230" t="s">
        <v>264</v>
      </c>
      <c r="D123" s="230" t="s">
        <v>300</v>
      </c>
      <c r="E123" s="231" t="s">
        <v>1286</v>
      </c>
      <c r="F123" s="232" t="s">
        <v>1287</v>
      </c>
      <c r="G123" s="233" t="s">
        <v>296</v>
      </c>
      <c r="H123" s="234">
        <v>69</v>
      </c>
      <c r="I123" s="235"/>
      <c r="J123" s="236">
        <f>ROUND(I123*H123,2)</f>
        <v>0</v>
      </c>
      <c r="K123" s="232" t="s">
        <v>163</v>
      </c>
      <c r="L123" s="237"/>
      <c r="M123" s="238" t="s">
        <v>19</v>
      </c>
      <c r="N123" s="239" t="s">
        <v>39</v>
      </c>
      <c r="O123" s="66"/>
      <c r="P123" s="189">
        <f>O123*H123</f>
        <v>0</v>
      </c>
      <c r="Q123" s="189">
        <v>1E-4</v>
      </c>
      <c r="R123" s="189">
        <f>Q123*H123</f>
        <v>6.9000000000000008E-3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204</v>
      </c>
      <c r="AT123" s="191" t="s">
        <v>300</v>
      </c>
      <c r="AU123" s="191" t="s">
        <v>77</v>
      </c>
      <c r="AY123" s="19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75</v>
      </c>
      <c r="BK123" s="192">
        <f>ROUND(I123*H123,2)</f>
        <v>0</v>
      </c>
      <c r="BL123" s="19" t="s">
        <v>164</v>
      </c>
      <c r="BM123" s="191" t="s">
        <v>2186</v>
      </c>
    </row>
    <row r="124" spans="1:65" s="2" customFormat="1" ht="24.2" customHeight="1">
      <c r="A124" s="36"/>
      <c r="B124" s="37"/>
      <c r="C124" s="230" t="s">
        <v>269</v>
      </c>
      <c r="D124" s="230" t="s">
        <v>300</v>
      </c>
      <c r="E124" s="231" t="s">
        <v>1289</v>
      </c>
      <c r="F124" s="232" t="s">
        <v>1290</v>
      </c>
      <c r="G124" s="233" t="s">
        <v>345</v>
      </c>
      <c r="H124" s="234">
        <v>64</v>
      </c>
      <c r="I124" s="235"/>
      <c r="J124" s="236">
        <f>ROUND(I124*H124,2)</f>
        <v>0</v>
      </c>
      <c r="K124" s="232" t="s">
        <v>163</v>
      </c>
      <c r="L124" s="237"/>
      <c r="M124" s="238" t="s">
        <v>19</v>
      </c>
      <c r="N124" s="239" t="s">
        <v>39</v>
      </c>
      <c r="O124" s="66"/>
      <c r="P124" s="189">
        <f>O124*H124</f>
        <v>0</v>
      </c>
      <c r="Q124" s="189">
        <v>5.0000000000000002E-5</v>
      </c>
      <c r="R124" s="189">
        <f>Q124*H124</f>
        <v>3.2000000000000002E-3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204</v>
      </c>
      <c r="AT124" s="191" t="s">
        <v>300</v>
      </c>
      <c r="AU124" s="191" t="s">
        <v>77</v>
      </c>
      <c r="AY124" s="19" t="s">
        <v>156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75</v>
      </c>
      <c r="BK124" s="192">
        <f>ROUND(I124*H124,2)</f>
        <v>0</v>
      </c>
      <c r="BL124" s="19" t="s">
        <v>164</v>
      </c>
      <c r="BM124" s="191" t="s">
        <v>2187</v>
      </c>
    </row>
    <row r="125" spans="1:65" s="2" customFormat="1" ht="24.2" customHeight="1">
      <c r="A125" s="36"/>
      <c r="B125" s="37"/>
      <c r="C125" s="230" t="s">
        <v>275</v>
      </c>
      <c r="D125" s="230" t="s">
        <v>300</v>
      </c>
      <c r="E125" s="231" t="s">
        <v>1292</v>
      </c>
      <c r="F125" s="232" t="s">
        <v>1293</v>
      </c>
      <c r="G125" s="233" t="s">
        <v>345</v>
      </c>
      <c r="H125" s="234">
        <v>2</v>
      </c>
      <c r="I125" s="235"/>
      <c r="J125" s="236">
        <f>ROUND(I125*H125,2)</f>
        <v>0</v>
      </c>
      <c r="K125" s="232" t="s">
        <v>163</v>
      </c>
      <c r="L125" s="237"/>
      <c r="M125" s="238" t="s">
        <v>19</v>
      </c>
      <c r="N125" s="239" t="s">
        <v>39</v>
      </c>
      <c r="O125" s="66"/>
      <c r="P125" s="189">
        <f>O125*H125</f>
        <v>0</v>
      </c>
      <c r="Q125" s="189">
        <v>4.0000000000000003E-5</v>
      </c>
      <c r="R125" s="189">
        <f>Q125*H125</f>
        <v>8.0000000000000007E-5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204</v>
      </c>
      <c r="AT125" s="191" t="s">
        <v>300</v>
      </c>
      <c r="AU125" s="191" t="s">
        <v>77</v>
      </c>
      <c r="AY125" s="19" t="s">
        <v>156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75</v>
      </c>
      <c r="BK125" s="192">
        <f>ROUND(I125*H125,2)</f>
        <v>0</v>
      </c>
      <c r="BL125" s="19" t="s">
        <v>164</v>
      </c>
      <c r="BM125" s="191" t="s">
        <v>2188</v>
      </c>
    </row>
    <row r="126" spans="1:65" s="2" customFormat="1" ht="14.45" customHeight="1">
      <c r="A126" s="36"/>
      <c r="B126" s="37"/>
      <c r="C126" s="230" t="s">
        <v>7</v>
      </c>
      <c r="D126" s="230" t="s">
        <v>300</v>
      </c>
      <c r="E126" s="231" t="s">
        <v>1295</v>
      </c>
      <c r="F126" s="232" t="s">
        <v>1296</v>
      </c>
      <c r="G126" s="233" t="s">
        <v>296</v>
      </c>
      <c r="H126" s="234">
        <v>84</v>
      </c>
      <c r="I126" s="235"/>
      <c r="J126" s="236">
        <f>ROUND(I126*H126,2)</f>
        <v>0</v>
      </c>
      <c r="K126" s="232" t="s">
        <v>163</v>
      </c>
      <c r="L126" s="237"/>
      <c r="M126" s="238" t="s">
        <v>19</v>
      </c>
      <c r="N126" s="239" t="s">
        <v>39</v>
      </c>
      <c r="O126" s="66"/>
      <c r="P126" s="189">
        <f>O126*H126</f>
        <v>0</v>
      </c>
      <c r="Q126" s="189">
        <v>1.2E-4</v>
      </c>
      <c r="R126" s="189">
        <f>Q126*H126</f>
        <v>1.008E-2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204</v>
      </c>
      <c r="AT126" s="191" t="s">
        <v>300</v>
      </c>
      <c r="AU126" s="191" t="s">
        <v>77</v>
      </c>
      <c r="AY126" s="19" t="s">
        <v>156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75</v>
      </c>
      <c r="BK126" s="192">
        <f>ROUND(I126*H126,2)</f>
        <v>0</v>
      </c>
      <c r="BL126" s="19" t="s">
        <v>164</v>
      </c>
      <c r="BM126" s="191" t="s">
        <v>2189</v>
      </c>
    </row>
    <row r="127" spans="1:65" s="2" customFormat="1" ht="19.5">
      <c r="A127" s="36"/>
      <c r="B127" s="37"/>
      <c r="C127" s="38"/>
      <c r="D127" s="195" t="s">
        <v>257</v>
      </c>
      <c r="E127" s="38"/>
      <c r="F127" s="226" t="s">
        <v>1298</v>
      </c>
      <c r="G127" s="38"/>
      <c r="H127" s="38"/>
      <c r="I127" s="227"/>
      <c r="J127" s="38"/>
      <c r="K127" s="38"/>
      <c r="L127" s="41"/>
      <c r="M127" s="228"/>
      <c r="N127" s="229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257</v>
      </c>
      <c r="AU127" s="19" t="s">
        <v>77</v>
      </c>
    </row>
    <row r="128" spans="1:65" s="2" customFormat="1" ht="14.45" customHeight="1">
      <c r="A128" s="36"/>
      <c r="B128" s="37"/>
      <c r="C128" s="230" t="s">
        <v>288</v>
      </c>
      <c r="D128" s="230" t="s">
        <v>300</v>
      </c>
      <c r="E128" s="231" t="s">
        <v>1302</v>
      </c>
      <c r="F128" s="232" t="s">
        <v>1303</v>
      </c>
      <c r="G128" s="233" t="s">
        <v>296</v>
      </c>
      <c r="H128" s="234">
        <v>29</v>
      </c>
      <c r="I128" s="235"/>
      <c r="J128" s="236">
        <f>ROUND(I128*H128,2)</f>
        <v>0</v>
      </c>
      <c r="K128" s="232" t="s">
        <v>163</v>
      </c>
      <c r="L128" s="237"/>
      <c r="M128" s="238" t="s">
        <v>19</v>
      </c>
      <c r="N128" s="239" t="s">
        <v>39</v>
      </c>
      <c r="O128" s="66"/>
      <c r="P128" s="189">
        <f>O128*H128</f>
        <v>0</v>
      </c>
      <c r="Q128" s="189">
        <v>1.6000000000000001E-4</v>
      </c>
      <c r="R128" s="189">
        <f>Q128*H128</f>
        <v>4.64E-3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204</v>
      </c>
      <c r="AT128" s="191" t="s">
        <v>300</v>
      </c>
      <c r="AU128" s="191" t="s">
        <v>77</v>
      </c>
      <c r="AY128" s="19" t="s">
        <v>156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75</v>
      </c>
      <c r="BK128" s="192">
        <f>ROUND(I128*H128,2)</f>
        <v>0</v>
      </c>
      <c r="BL128" s="19" t="s">
        <v>164</v>
      </c>
      <c r="BM128" s="191" t="s">
        <v>2190</v>
      </c>
    </row>
    <row r="129" spans="1:65" s="2" customFormat="1" ht="19.5">
      <c r="A129" s="36"/>
      <c r="B129" s="37"/>
      <c r="C129" s="38"/>
      <c r="D129" s="195" t="s">
        <v>257</v>
      </c>
      <c r="E129" s="38"/>
      <c r="F129" s="226" t="s">
        <v>1298</v>
      </c>
      <c r="G129" s="38"/>
      <c r="H129" s="38"/>
      <c r="I129" s="227"/>
      <c r="J129" s="38"/>
      <c r="K129" s="38"/>
      <c r="L129" s="41"/>
      <c r="M129" s="228"/>
      <c r="N129" s="229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257</v>
      </c>
      <c r="AU129" s="19" t="s">
        <v>77</v>
      </c>
    </row>
    <row r="130" spans="1:65" s="2" customFormat="1" ht="14.45" customHeight="1">
      <c r="A130" s="36"/>
      <c r="B130" s="37"/>
      <c r="C130" s="230" t="s">
        <v>293</v>
      </c>
      <c r="D130" s="230" t="s">
        <v>300</v>
      </c>
      <c r="E130" s="231" t="s">
        <v>1305</v>
      </c>
      <c r="F130" s="232" t="s">
        <v>1306</v>
      </c>
      <c r="G130" s="233" t="s">
        <v>296</v>
      </c>
      <c r="H130" s="234">
        <v>24</v>
      </c>
      <c r="I130" s="235"/>
      <c r="J130" s="236">
        <f>ROUND(I130*H130,2)</f>
        <v>0</v>
      </c>
      <c r="K130" s="232" t="s">
        <v>163</v>
      </c>
      <c r="L130" s="237"/>
      <c r="M130" s="238" t="s">
        <v>19</v>
      </c>
      <c r="N130" s="239" t="s">
        <v>39</v>
      </c>
      <c r="O130" s="66"/>
      <c r="P130" s="189">
        <f>O130*H130</f>
        <v>0</v>
      </c>
      <c r="Q130" s="189">
        <v>2.5000000000000001E-4</v>
      </c>
      <c r="R130" s="189">
        <f>Q130*H130</f>
        <v>6.0000000000000001E-3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204</v>
      </c>
      <c r="AT130" s="191" t="s">
        <v>300</v>
      </c>
      <c r="AU130" s="191" t="s">
        <v>77</v>
      </c>
      <c r="AY130" s="19" t="s">
        <v>156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75</v>
      </c>
      <c r="BK130" s="192">
        <f>ROUND(I130*H130,2)</f>
        <v>0</v>
      </c>
      <c r="BL130" s="19" t="s">
        <v>164</v>
      </c>
      <c r="BM130" s="191" t="s">
        <v>2191</v>
      </c>
    </row>
    <row r="131" spans="1:65" s="2" customFormat="1" ht="19.5">
      <c r="A131" s="36"/>
      <c r="B131" s="37"/>
      <c r="C131" s="38"/>
      <c r="D131" s="195" t="s">
        <v>257</v>
      </c>
      <c r="E131" s="38"/>
      <c r="F131" s="226" t="s">
        <v>1298</v>
      </c>
      <c r="G131" s="38"/>
      <c r="H131" s="38"/>
      <c r="I131" s="227"/>
      <c r="J131" s="38"/>
      <c r="K131" s="38"/>
      <c r="L131" s="41"/>
      <c r="M131" s="228"/>
      <c r="N131" s="229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257</v>
      </c>
      <c r="AU131" s="19" t="s">
        <v>77</v>
      </c>
    </row>
    <row r="132" spans="1:65" s="2" customFormat="1" ht="14.45" customHeight="1">
      <c r="A132" s="36"/>
      <c r="B132" s="37"/>
      <c r="C132" s="230" t="s">
        <v>299</v>
      </c>
      <c r="D132" s="230" t="s">
        <v>300</v>
      </c>
      <c r="E132" s="231" t="s">
        <v>1308</v>
      </c>
      <c r="F132" s="232" t="s">
        <v>1309</v>
      </c>
      <c r="G132" s="233" t="s">
        <v>296</v>
      </c>
      <c r="H132" s="234">
        <v>35</v>
      </c>
      <c r="I132" s="235"/>
      <c r="J132" s="236">
        <f>ROUND(I132*H132,2)</f>
        <v>0</v>
      </c>
      <c r="K132" s="232" t="s">
        <v>163</v>
      </c>
      <c r="L132" s="237"/>
      <c r="M132" s="238" t="s">
        <v>19</v>
      </c>
      <c r="N132" s="239" t="s">
        <v>39</v>
      </c>
      <c r="O132" s="66"/>
      <c r="P132" s="189">
        <f>O132*H132</f>
        <v>0</v>
      </c>
      <c r="Q132" s="189">
        <v>6.9999999999999994E-5</v>
      </c>
      <c r="R132" s="189">
        <f>Q132*H132</f>
        <v>2.4499999999999999E-3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204</v>
      </c>
      <c r="AT132" s="191" t="s">
        <v>300</v>
      </c>
      <c r="AU132" s="191" t="s">
        <v>77</v>
      </c>
      <c r="AY132" s="19" t="s">
        <v>156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75</v>
      </c>
      <c r="BK132" s="192">
        <f>ROUND(I132*H132,2)</f>
        <v>0</v>
      </c>
      <c r="BL132" s="19" t="s">
        <v>164</v>
      </c>
      <c r="BM132" s="191" t="s">
        <v>2192</v>
      </c>
    </row>
    <row r="133" spans="1:65" s="2" customFormat="1" ht="19.5">
      <c r="A133" s="36"/>
      <c r="B133" s="37"/>
      <c r="C133" s="38"/>
      <c r="D133" s="195" t="s">
        <v>257</v>
      </c>
      <c r="E133" s="38"/>
      <c r="F133" s="226" t="s">
        <v>1311</v>
      </c>
      <c r="G133" s="38"/>
      <c r="H133" s="38"/>
      <c r="I133" s="227"/>
      <c r="J133" s="38"/>
      <c r="K133" s="38"/>
      <c r="L133" s="41"/>
      <c r="M133" s="228"/>
      <c r="N133" s="229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257</v>
      </c>
      <c r="AU133" s="19" t="s">
        <v>77</v>
      </c>
    </row>
    <row r="134" spans="1:65" s="2" customFormat="1" ht="14.45" customHeight="1">
      <c r="A134" s="36"/>
      <c r="B134" s="37"/>
      <c r="C134" s="230" t="s">
        <v>306</v>
      </c>
      <c r="D134" s="230" t="s">
        <v>300</v>
      </c>
      <c r="E134" s="231" t="s">
        <v>1312</v>
      </c>
      <c r="F134" s="232" t="s">
        <v>1313</v>
      </c>
      <c r="G134" s="233" t="s">
        <v>1314</v>
      </c>
      <c r="H134" s="234">
        <v>1</v>
      </c>
      <c r="I134" s="235"/>
      <c r="J134" s="236">
        <f t="shared" ref="J134:J153" si="10">ROUND(I134*H134,2)</f>
        <v>0</v>
      </c>
      <c r="K134" s="232" t="s">
        <v>19</v>
      </c>
      <c r="L134" s="237"/>
      <c r="M134" s="238" t="s">
        <v>19</v>
      </c>
      <c r="N134" s="239" t="s">
        <v>39</v>
      </c>
      <c r="O134" s="66"/>
      <c r="P134" s="189">
        <f t="shared" ref="P134:P153" si="11">O134*H134</f>
        <v>0</v>
      </c>
      <c r="Q134" s="189">
        <v>0</v>
      </c>
      <c r="R134" s="189">
        <f t="shared" ref="R134:R153" si="12">Q134*H134</f>
        <v>0</v>
      </c>
      <c r="S134" s="189">
        <v>0</v>
      </c>
      <c r="T134" s="190">
        <f t="shared" ref="T134:T153" si="13"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204</v>
      </c>
      <c r="AT134" s="191" t="s">
        <v>300</v>
      </c>
      <c r="AU134" s="191" t="s">
        <v>77</v>
      </c>
      <c r="AY134" s="19" t="s">
        <v>156</v>
      </c>
      <c r="BE134" s="192">
        <f t="shared" ref="BE134:BE153" si="14">IF(N134="základní",J134,0)</f>
        <v>0</v>
      </c>
      <c r="BF134" s="192">
        <f t="shared" ref="BF134:BF153" si="15">IF(N134="snížená",J134,0)</f>
        <v>0</v>
      </c>
      <c r="BG134" s="192">
        <f t="shared" ref="BG134:BG153" si="16">IF(N134="zákl. přenesená",J134,0)</f>
        <v>0</v>
      </c>
      <c r="BH134" s="192">
        <f t="shared" ref="BH134:BH153" si="17">IF(N134="sníž. přenesená",J134,0)</f>
        <v>0</v>
      </c>
      <c r="BI134" s="192">
        <f t="shared" ref="BI134:BI153" si="18">IF(N134="nulová",J134,0)</f>
        <v>0</v>
      </c>
      <c r="BJ134" s="19" t="s">
        <v>75</v>
      </c>
      <c r="BK134" s="192">
        <f t="shared" ref="BK134:BK153" si="19">ROUND(I134*H134,2)</f>
        <v>0</v>
      </c>
      <c r="BL134" s="19" t="s">
        <v>164</v>
      </c>
      <c r="BM134" s="191" t="s">
        <v>2193</v>
      </c>
    </row>
    <row r="135" spans="1:65" s="2" customFormat="1" ht="14.45" customHeight="1">
      <c r="A135" s="36"/>
      <c r="B135" s="37"/>
      <c r="C135" s="230" t="s">
        <v>312</v>
      </c>
      <c r="D135" s="230" t="s">
        <v>300</v>
      </c>
      <c r="E135" s="231" t="s">
        <v>1328</v>
      </c>
      <c r="F135" s="232" t="s">
        <v>1329</v>
      </c>
      <c r="G135" s="233" t="s">
        <v>1314</v>
      </c>
      <c r="H135" s="234">
        <v>1</v>
      </c>
      <c r="I135" s="235"/>
      <c r="J135" s="236">
        <f t="shared" si="10"/>
        <v>0</v>
      </c>
      <c r="K135" s="232" t="s">
        <v>19</v>
      </c>
      <c r="L135" s="237"/>
      <c r="M135" s="238" t="s">
        <v>19</v>
      </c>
      <c r="N135" s="239" t="s">
        <v>39</v>
      </c>
      <c r="O135" s="66"/>
      <c r="P135" s="189">
        <f t="shared" si="11"/>
        <v>0</v>
      </c>
      <c r="Q135" s="189">
        <v>0</v>
      </c>
      <c r="R135" s="189">
        <f t="shared" si="12"/>
        <v>0</v>
      </c>
      <c r="S135" s="189">
        <v>0</v>
      </c>
      <c r="T135" s="19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204</v>
      </c>
      <c r="AT135" s="191" t="s">
        <v>300</v>
      </c>
      <c r="AU135" s="191" t="s">
        <v>77</v>
      </c>
      <c r="AY135" s="19" t="s">
        <v>156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9" t="s">
        <v>75</v>
      </c>
      <c r="BK135" s="192">
        <f t="shared" si="19"/>
        <v>0</v>
      </c>
      <c r="BL135" s="19" t="s">
        <v>164</v>
      </c>
      <c r="BM135" s="191" t="s">
        <v>2194</v>
      </c>
    </row>
    <row r="136" spans="1:65" s="2" customFormat="1" ht="14.45" customHeight="1">
      <c r="A136" s="36"/>
      <c r="B136" s="37"/>
      <c r="C136" s="230" t="s">
        <v>316</v>
      </c>
      <c r="D136" s="230" t="s">
        <v>300</v>
      </c>
      <c r="E136" s="231" t="s">
        <v>1331</v>
      </c>
      <c r="F136" s="232" t="s">
        <v>1332</v>
      </c>
      <c r="G136" s="233" t="s">
        <v>1314</v>
      </c>
      <c r="H136" s="234">
        <v>26</v>
      </c>
      <c r="I136" s="235"/>
      <c r="J136" s="236">
        <f t="shared" si="10"/>
        <v>0</v>
      </c>
      <c r="K136" s="232" t="s">
        <v>19</v>
      </c>
      <c r="L136" s="237"/>
      <c r="M136" s="238" t="s">
        <v>19</v>
      </c>
      <c r="N136" s="239" t="s">
        <v>39</v>
      </c>
      <c r="O136" s="66"/>
      <c r="P136" s="189">
        <f t="shared" si="11"/>
        <v>0</v>
      </c>
      <c r="Q136" s="189">
        <v>0</v>
      </c>
      <c r="R136" s="189">
        <f t="shared" si="12"/>
        <v>0</v>
      </c>
      <c r="S136" s="189">
        <v>0</v>
      </c>
      <c r="T136" s="19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204</v>
      </c>
      <c r="AT136" s="191" t="s">
        <v>300</v>
      </c>
      <c r="AU136" s="191" t="s">
        <v>77</v>
      </c>
      <c r="AY136" s="19" t="s">
        <v>156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9" t="s">
        <v>75</v>
      </c>
      <c r="BK136" s="192">
        <f t="shared" si="19"/>
        <v>0</v>
      </c>
      <c r="BL136" s="19" t="s">
        <v>164</v>
      </c>
      <c r="BM136" s="191" t="s">
        <v>2195</v>
      </c>
    </row>
    <row r="137" spans="1:65" s="2" customFormat="1" ht="14.45" customHeight="1">
      <c r="A137" s="36"/>
      <c r="B137" s="37"/>
      <c r="C137" s="230" t="s">
        <v>322</v>
      </c>
      <c r="D137" s="230" t="s">
        <v>300</v>
      </c>
      <c r="E137" s="231" t="s">
        <v>1334</v>
      </c>
      <c r="F137" s="232" t="s">
        <v>1335</v>
      </c>
      <c r="G137" s="233" t="s">
        <v>1314</v>
      </c>
      <c r="H137" s="234">
        <v>8</v>
      </c>
      <c r="I137" s="235"/>
      <c r="J137" s="236">
        <f t="shared" si="10"/>
        <v>0</v>
      </c>
      <c r="K137" s="232" t="s">
        <v>19</v>
      </c>
      <c r="L137" s="237"/>
      <c r="M137" s="238" t="s">
        <v>19</v>
      </c>
      <c r="N137" s="239" t="s">
        <v>39</v>
      </c>
      <c r="O137" s="66"/>
      <c r="P137" s="189">
        <f t="shared" si="11"/>
        <v>0</v>
      </c>
      <c r="Q137" s="189">
        <v>0</v>
      </c>
      <c r="R137" s="189">
        <f t="shared" si="12"/>
        <v>0</v>
      </c>
      <c r="S137" s="189">
        <v>0</v>
      </c>
      <c r="T137" s="19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204</v>
      </c>
      <c r="AT137" s="191" t="s">
        <v>300</v>
      </c>
      <c r="AU137" s="191" t="s">
        <v>77</v>
      </c>
      <c r="AY137" s="19" t="s">
        <v>156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9" t="s">
        <v>75</v>
      </c>
      <c r="BK137" s="192">
        <f t="shared" si="19"/>
        <v>0</v>
      </c>
      <c r="BL137" s="19" t="s">
        <v>164</v>
      </c>
      <c r="BM137" s="191" t="s">
        <v>2196</v>
      </c>
    </row>
    <row r="138" spans="1:65" s="2" customFormat="1" ht="14.45" customHeight="1">
      <c r="A138" s="36"/>
      <c r="B138" s="37"/>
      <c r="C138" s="230" t="s">
        <v>329</v>
      </c>
      <c r="D138" s="230" t="s">
        <v>300</v>
      </c>
      <c r="E138" s="231" t="s">
        <v>1337</v>
      </c>
      <c r="F138" s="232" t="s">
        <v>1338</v>
      </c>
      <c r="G138" s="233" t="s">
        <v>1314</v>
      </c>
      <c r="H138" s="234">
        <v>7</v>
      </c>
      <c r="I138" s="235"/>
      <c r="J138" s="236">
        <f t="shared" si="10"/>
        <v>0</v>
      </c>
      <c r="K138" s="232" t="s">
        <v>19</v>
      </c>
      <c r="L138" s="237"/>
      <c r="M138" s="238" t="s">
        <v>19</v>
      </c>
      <c r="N138" s="239" t="s">
        <v>39</v>
      </c>
      <c r="O138" s="66"/>
      <c r="P138" s="189">
        <f t="shared" si="11"/>
        <v>0</v>
      </c>
      <c r="Q138" s="189">
        <v>0</v>
      </c>
      <c r="R138" s="189">
        <f t="shared" si="12"/>
        <v>0</v>
      </c>
      <c r="S138" s="189">
        <v>0</v>
      </c>
      <c r="T138" s="19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204</v>
      </c>
      <c r="AT138" s="191" t="s">
        <v>300</v>
      </c>
      <c r="AU138" s="191" t="s">
        <v>77</v>
      </c>
      <c r="AY138" s="19" t="s">
        <v>156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9" t="s">
        <v>75</v>
      </c>
      <c r="BK138" s="192">
        <f t="shared" si="19"/>
        <v>0</v>
      </c>
      <c r="BL138" s="19" t="s">
        <v>164</v>
      </c>
      <c r="BM138" s="191" t="s">
        <v>2197</v>
      </c>
    </row>
    <row r="139" spans="1:65" s="2" customFormat="1" ht="14.45" customHeight="1">
      <c r="A139" s="36"/>
      <c r="B139" s="37"/>
      <c r="C139" s="230" t="s">
        <v>333</v>
      </c>
      <c r="D139" s="230" t="s">
        <v>300</v>
      </c>
      <c r="E139" s="231" t="s">
        <v>1340</v>
      </c>
      <c r="F139" s="232" t="s">
        <v>1341</v>
      </c>
      <c r="G139" s="233" t="s">
        <v>1314</v>
      </c>
      <c r="H139" s="234">
        <v>1</v>
      </c>
      <c r="I139" s="235"/>
      <c r="J139" s="236">
        <f t="shared" si="10"/>
        <v>0</v>
      </c>
      <c r="K139" s="232" t="s">
        <v>19</v>
      </c>
      <c r="L139" s="237"/>
      <c r="M139" s="238" t="s">
        <v>19</v>
      </c>
      <c r="N139" s="239" t="s">
        <v>39</v>
      </c>
      <c r="O139" s="66"/>
      <c r="P139" s="189">
        <f t="shared" si="11"/>
        <v>0</v>
      </c>
      <c r="Q139" s="189">
        <v>0</v>
      </c>
      <c r="R139" s="189">
        <f t="shared" si="12"/>
        <v>0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204</v>
      </c>
      <c r="AT139" s="191" t="s">
        <v>300</v>
      </c>
      <c r="AU139" s="191" t="s">
        <v>77</v>
      </c>
      <c r="AY139" s="19" t="s">
        <v>156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75</v>
      </c>
      <c r="BK139" s="192">
        <f t="shared" si="19"/>
        <v>0</v>
      </c>
      <c r="BL139" s="19" t="s">
        <v>164</v>
      </c>
      <c r="BM139" s="191" t="s">
        <v>2198</v>
      </c>
    </row>
    <row r="140" spans="1:65" s="2" customFormat="1" ht="14.45" customHeight="1">
      <c r="A140" s="36"/>
      <c r="B140" s="37"/>
      <c r="C140" s="230" t="s">
        <v>337</v>
      </c>
      <c r="D140" s="230" t="s">
        <v>300</v>
      </c>
      <c r="E140" s="231" t="s">
        <v>1343</v>
      </c>
      <c r="F140" s="232" t="s">
        <v>1344</v>
      </c>
      <c r="G140" s="233" t="s">
        <v>1314</v>
      </c>
      <c r="H140" s="234">
        <v>2</v>
      </c>
      <c r="I140" s="235"/>
      <c r="J140" s="236">
        <f t="shared" si="10"/>
        <v>0</v>
      </c>
      <c r="K140" s="232" t="s">
        <v>19</v>
      </c>
      <c r="L140" s="237"/>
      <c r="M140" s="238" t="s">
        <v>19</v>
      </c>
      <c r="N140" s="239" t="s">
        <v>39</v>
      </c>
      <c r="O140" s="66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204</v>
      </c>
      <c r="AT140" s="191" t="s">
        <v>300</v>
      </c>
      <c r="AU140" s="191" t="s">
        <v>77</v>
      </c>
      <c r="AY140" s="19" t="s">
        <v>156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75</v>
      </c>
      <c r="BK140" s="192">
        <f t="shared" si="19"/>
        <v>0</v>
      </c>
      <c r="BL140" s="19" t="s">
        <v>164</v>
      </c>
      <c r="BM140" s="191" t="s">
        <v>2199</v>
      </c>
    </row>
    <row r="141" spans="1:65" s="2" customFormat="1" ht="14.45" customHeight="1">
      <c r="A141" s="36"/>
      <c r="B141" s="37"/>
      <c r="C141" s="230" t="s">
        <v>303</v>
      </c>
      <c r="D141" s="230" t="s">
        <v>300</v>
      </c>
      <c r="E141" s="231" t="s">
        <v>1346</v>
      </c>
      <c r="F141" s="232" t="s">
        <v>1347</v>
      </c>
      <c r="G141" s="233" t="s">
        <v>1314</v>
      </c>
      <c r="H141" s="234">
        <v>7</v>
      </c>
      <c r="I141" s="235"/>
      <c r="J141" s="236">
        <f t="shared" si="10"/>
        <v>0</v>
      </c>
      <c r="K141" s="232" t="s">
        <v>19</v>
      </c>
      <c r="L141" s="237"/>
      <c r="M141" s="238" t="s">
        <v>19</v>
      </c>
      <c r="N141" s="239" t="s">
        <v>39</v>
      </c>
      <c r="O141" s="66"/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204</v>
      </c>
      <c r="AT141" s="191" t="s">
        <v>300</v>
      </c>
      <c r="AU141" s="191" t="s">
        <v>77</v>
      </c>
      <c r="AY141" s="19" t="s">
        <v>156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75</v>
      </c>
      <c r="BK141" s="192">
        <f t="shared" si="19"/>
        <v>0</v>
      </c>
      <c r="BL141" s="19" t="s">
        <v>164</v>
      </c>
      <c r="BM141" s="191" t="s">
        <v>2200</v>
      </c>
    </row>
    <row r="142" spans="1:65" s="2" customFormat="1" ht="14.45" customHeight="1">
      <c r="A142" s="36"/>
      <c r="B142" s="37"/>
      <c r="C142" s="230" t="s">
        <v>348</v>
      </c>
      <c r="D142" s="230" t="s">
        <v>300</v>
      </c>
      <c r="E142" s="231" t="s">
        <v>1349</v>
      </c>
      <c r="F142" s="232" t="s">
        <v>1350</v>
      </c>
      <c r="G142" s="233" t="s">
        <v>1314</v>
      </c>
      <c r="H142" s="234">
        <v>1</v>
      </c>
      <c r="I142" s="235"/>
      <c r="J142" s="236">
        <f t="shared" si="10"/>
        <v>0</v>
      </c>
      <c r="K142" s="232" t="s">
        <v>19</v>
      </c>
      <c r="L142" s="237"/>
      <c r="M142" s="238" t="s">
        <v>19</v>
      </c>
      <c r="N142" s="239" t="s">
        <v>39</v>
      </c>
      <c r="O142" s="66"/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204</v>
      </c>
      <c r="AT142" s="191" t="s">
        <v>300</v>
      </c>
      <c r="AU142" s="191" t="s">
        <v>77</v>
      </c>
      <c r="AY142" s="19" t="s">
        <v>156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75</v>
      </c>
      <c r="BK142" s="192">
        <f t="shared" si="19"/>
        <v>0</v>
      </c>
      <c r="BL142" s="19" t="s">
        <v>164</v>
      </c>
      <c r="BM142" s="191" t="s">
        <v>2201</v>
      </c>
    </row>
    <row r="143" spans="1:65" s="2" customFormat="1" ht="14.45" customHeight="1">
      <c r="A143" s="36"/>
      <c r="B143" s="37"/>
      <c r="C143" s="230" t="s">
        <v>352</v>
      </c>
      <c r="D143" s="230" t="s">
        <v>300</v>
      </c>
      <c r="E143" s="231" t="s">
        <v>1355</v>
      </c>
      <c r="F143" s="232" t="s">
        <v>1356</v>
      </c>
      <c r="G143" s="233" t="s">
        <v>1314</v>
      </c>
      <c r="H143" s="234">
        <v>4</v>
      </c>
      <c r="I143" s="235"/>
      <c r="J143" s="236">
        <f t="shared" si="10"/>
        <v>0</v>
      </c>
      <c r="K143" s="232" t="s">
        <v>19</v>
      </c>
      <c r="L143" s="237"/>
      <c r="M143" s="238" t="s">
        <v>19</v>
      </c>
      <c r="N143" s="239" t="s">
        <v>39</v>
      </c>
      <c r="O143" s="66"/>
      <c r="P143" s="189">
        <f t="shared" si="11"/>
        <v>0</v>
      </c>
      <c r="Q143" s="189">
        <v>0</v>
      </c>
      <c r="R143" s="189">
        <f t="shared" si="12"/>
        <v>0</v>
      </c>
      <c r="S143" s="189">
        <v>0</v>
      </c>
      <c r="T143" s="19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204</v>
      </c>
      <c r="AT143" s="191" t="s">
        <v>300</v>
      </c>
      <c r="AU143" s="191" t="s">
        <v>77</v>
      </c>
      <c r="AY143" s="19" t="s">
        <v>156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9" t="s">
        <v>75</v>
      </c>
      <c r="BK143" s="192">
        <f t="shared" si="19"/>
        <v>0</v>
      </c>
      <c r="BL143" s="19" t="s">
        <v>164</v>
      </c>
      <c r="BM143" s="191" t="s">
        <v>2202</v>
      </c>
    </row>
    <row r="144" spans="1:65" s="2" customFormat="1" ht="14.45" customHeight="1">
      <c r="A144" s="36"/>
      <c r="B144" s="37"/>
      <c r="C144" s="230" t="s">
        <v>356</v>
      </c>
      <c r="D144" s="230" t="s">
        <v>300</v>
      </c>
      <c r="E144" s="231" t="s">
        <v>1358</v>
      </c>
      <c r="F144" s="232" t="s">
        <v>1359</v>
      </c>
      <c r="G144" s="233" t="s">
        <v>296</v>
      </c>
      <c r="H144" s="234">
        <v>58</v>
      </c>
      <c r="I144" s="235"/>
      <c r="J144" s="236">
        <f t="shared" si="10"/>
        <v>0</v>
      </c>
      <c r="K144" s="232" t="s">
        <v>19</v>
      </c>
      <c r="L144" s="237"/>
      <c r="M144" s="238" t="s">
        <v>19</v>
      </c>
      <c r="N144" s="239" t="s">
        <v>39</v>
      </c>
      <c r="O144" s="66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204</v>
      </c>
      <c r="AT144" s="191" t="s">
        <v>300</v>
      </c>
      <c r="AU144" s="191" t="s">
        <v>77</v>
      </c>
      <c r="AY144" s="19" t="s">
        <v>156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9" t="s">
        <v>75</v>
      </c>
      <c r="BK144" s="192">
        <f t="shared" si="19"/>
        <v>0</v>
      </c>
      <c r="BL144" s="19" t="s">
        <v>164</v>
      </c>
      <c r="BM144" s="191" t="s">
        <v>2203</v>
      </c>
    </row>
    <row r="145" spans="1:65" s="2" customFormat="1" ht="14.45" customHeight="1">
      <c r="A145" s="36"/>
      <c r="B145" s="37"/>
      <c r="C145" s="230" t="s">
        <v>360</v>
      </c>
      <c r="D145" s="230" t="s">
        <v>300</v>
      </c>
      <c r="E145" s="231" t="s">
        <v>1364</v>
      </c>
      <c r="F145" s="232" t="s">
        <v>1365</v>
      </c>
      <c r="G145" s="233" t="s">
        <v>1314</v>
      </c>
      <c r="H145" s="234">
        <v>2</v>
      </c>
      <c r="I145" s="235"/>
      <c r="J145" s="236">
        <f t="shared" si="10"/>
        <v>0</v>
      </c>
      <c r="K145" s="232" t="s">
        <v>19</v>
      </c>
      <c r="L145" s="237"/>
      <c r="M145" s="238" t="s">
        <v>19</v>
      </c>
      <c r="N145" s="239" t="s">
        <v>39</v>
      </c>
      <c r="O145" s="66"/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204</v>
      </c>
      <c r="AT145" s="191" t="s">
        <v>300</v>
      </c>
      <c r="AU145" s="191" t="s">
        <v>77</v>
      </c>
      <c r="AY145" s="19" t="s">
        <v>156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9" t="s">
        <v>75</v>
      </c>
      <c r="BK145" s="192">
        <f t="shared" si="19"/>
        <v>0</v>
      </c>
      <c r="BL145" s="19" t="s">
        <v>164</v>
      </c>
      <c r="BM145" s="191" t="s">
        <v>2204</v>
      </c>
    </row>
    <row r="146" spans="1:65" s="2" customFormat="1" ht="14.45" customHeight="1">
      <c r="A146" s="36"/>
      <c r="B146" s="37"/>
      <c r="C146" s="230" t="s">
        <v>364</v>
      </c>
      <c r="D146" s="230" t="s">
        <v>300</v>
      </c>
      <c r="E146" s="231" t="s">
        <v>1367</v>
      </c>
      <c r="F146" s="232" t="s">
        <v>1368</v>
      </c>
      <c r="G146" s="233" t="s">
        <v>1314</v>
      </c>
      <c r="H146" s="234">
        <v>1</v>
      </c>
      <c r="I146" s="235"/>
      <c r="J146" s="236">
        <f t="shared" si="10"/>
        <v>0</v>
      </c>
      <c r="K146" s="232" t="s">
        <v>19</v>
      </c>
      <c r="L146" s="237"/>
      <c r="M146" s="238" t="s">
        <v>19</v>
      </c>
      <c r="N146" s="239" t="s">
        <v>39</v>
      </c>
      <c r="O146" s="66"/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204</v>
      </c>
      <c r="AT146" s="191" t="s">
        <v>300</v>
      </c>
      <c r="AU146" s="191" t="s">
        <v>77</v>
      </c>
      <c r="AY146" s="19" t="s">
        <v>156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9" t="s">
        <v>75</v>
      </c>
      <c r="BK146" s="192">
        <f t="shared" si="19"/>
        <v>0</v>
      </c>
      <c r="BL146" s="19" t="s">
        <v>164</v>
      </c>
      <c r="BM146" s="191" t="s">
        <v>2205</v>
      </c>
    </row>
    <row r="147" spans="1:65" s="2" customFormat="1" ht="14.45" customHeight="1">
      <c r="A147" s="36"/>
      <c r="B147" s="37"/>
      <c r="C147" s="230" t="s">
        <v>370</v>
      </c>
      <c r="D147" s="230" t="s">
        <v>300</v>
      </c>
      <c r="E147" s="231" t="s">
        <v>1381</v>
      </c>
      <c r="F147" s="232" t="s">
        <v>1382</v>
      </c>
      <c r="G147" s="233" t="s">
        <v>296</v>
      </c>
      <c r="H147" s="234">
        <v>12</v>
      </c>
      <c r="I147" s="235"/>
      <c r="J147" s="236">
        <f t="shared" si="10"/>
        <v>0</v>
      </c>
      <c r="K147" s="232" t="s">
        <v>19</v>
      </c>
      <c r="L147" s="237"/>
      <c r="M147" s="238" t="s">
        <v>19</v>
      </c>
      <c r="N147" s="239" t="s">
        <v>39</v>
      </c>
      <c r="O147" s="66"/>
      <c r="P147" s="189">
        <f t="shared" si="11"/>
        <v>0</v>
      </c>
      <c r="Q147" s="189">
        <v>0</v>
      </c>
      <c r="R147" s="189">
        <f t="shared" si="12"/>
        <v>0</v>
      </c>
      <c r="S147" s="189">
        <v>0</v>
      </c>
      <c r="T147" s="190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204</v>
      </c>
      <c r="AT147" s="191" t="s">
        <v>300</v>
      </c>
      <c r="AU147" s="191" t="s">
        <v>77</v>
      </c>
      <c r="AY147" s="19" t="s">
        <v>156</v>
      </c>
      <c r="BE147" s="192">
        <f t="shared" si="14"/>
        <v>0</v>
      </c>
      <c r="BF147" s="192">
        <f t="shared" si="15"/>
        <v>0</v>
      </c>
      <c r="BG147" s="192">
        <f t="shared" si="16"/>
        <v>0</v>
      </c>
      <c r="BH147" s="192">
        <f t="shared" si="17"/>
        <v>0</v>
      </c>
      <c r="BI147" s="192">
        <f t="shared" si="18"/>
        <v>0</v>
      </c>
      <c r="BJ147" s="19" t="s">
        <v>75</v>
      </c>
      <c r="BK147" s="192">
        <f t="shared" si="19"/>
        <v>0</v>
      </c>
      <c r="BL147" s="19" t="s">
        <v>164</v>
      </c>
      <c r="BM147" s="191" t="s">
        <v>2206</v>
      </c>
    </row>
    <row r="148" spans="1:65" s="2" customFormat="1" ht="14.45" customHeight="1">
      <c r="A148" s="36"/>
      <c r="B148" s="37"/>
      <c r="C148" s="230" t="s">
        <v>376</v>
      </c>
      <c r="D148" s="230" t="s">
        <v>300</v>
      </c>
      <c r="E148" s="231" t="s">
        <v>1387</v>
      </c>
      <c r="F148" s="232" t="s">
        <v>1388</v>
      </c>
      <c r="G148" s="233" t="s">
        <v>296</v>
      </c>
      <c r="H148" s="234">
        <v>162</v>
      </c>
      <c r="I148" s="235"/>
      <c r="J148" s="236">
        <f t="shared" si="10"/>
        <v>0</v>
      </c>
      <c r="K148" s="232" t="s">
        <v>19</v>
      </c>
      <c r="L148" s="237"/>
      <c r="M148" s="238" t="s">
        <v>19</v>
      </c>
      <c r="N148" s="239" t="s">
        <v>39</v>
      </c>
      <c r="O148" s="66"/>
      <c r="P148" s="189">
        <f t="shared" si="11"/>
        <v>0</v>
      </c>
      <c r="Q148" s="189">
        <v>0</v>
      </c>
      <c r="R148" s="189">
        <f t="shared" si="12"/>
        <v>0</v>
      </c>
      <c r="S148" s="189">
        <v>0</v>
      </c>
      <c r="T148" s="190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204</v>
      </c>
      <c r="AT148" s="191" t="s">
        <v>300</v>
      </c>
      <c r="AU148" s="191" t="s">
        <v>77</v>
      </c>
      <c r="AY148" s="19" t="s">
        <v>156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9" t="s">
        <v>75</v>
      </c>
      <c r="BK148" s="192">
        <f t="shared" si="19"/>
        <v>0</v>
      </c>
      <c r="BL148" s="19" t="s">
        <v>164</v>
      </c>
      <c r="BM148" s="191" t="s">
        <v>2207</v>
      </c>
    </row>
    <row r="149" spans="1:65" s="2" customFormat="1" ht="14.45" customHeight="1">
      <c r="A149" s="36"/>
      <c r="B149" s="37"/>
      <c r="C149" s="230" t="s">
        <v>381</v>
      </c>
      <c r="D149" s="230" t="s">
        <v>300</v>
      </c>
      <c r="E149" s="231" t="s">
        <v>1390</v>
      </c>
      <c r="F149" s="232" t="s">
        <v>1391</v>
      </c>
      <c r="G149" s="233" t="s">
        <v>296</v>
      </c>
      <c r="H149" s="234">
        <v>245</v>
      </c>
      <c r="I149" s="235"/>
      <c r="J149" s="236">
        <f t="shared" si="10"/>
        <v>0</v>
      </c>
      <c r="K149" s="232" t="s">
        <v>19</v>
      </c>
      <c r="L149" s="237"/>
      <c r="M149" s="238" t="s">
        <v>19</v>
      </c>
      <c r="N149" s="239" t="s">
        <v>39</v>
      </c>
      <c r="O149" s="66"/>
      <c r="P149" s="189">
        <f t="shared" si="11"/>
        <v>0</v>
      </c>
      <c r="Q149" s="189">
        <v>0</v>
      </c>
      <c r="R149" s="189">
        <f t="shared" si="12"/>
        <v>0</v>
      </c>
      <c r="S149" s="189">
        <v>0</v>
      </c>
      <c r="T149" s="190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204</v>
      </c>
      <c r="AT149" s="191" t="s">
        <v>300</v>
      </c>
      <c r="AU149" s="191" t="s">
        <v>77</v>
      </c>
      <c r="AY149" s="19" t="s">
        <v>156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9" t="s">
        <v>75</v>
      </c>
      <c r="BK149" s="192">
        <f t="shared" si="19"/>
        <v>0</v>
      </c>
      <c r="BL149" s="19" t="s">
        <v>164</v>
      </c>
      <c r="BM149" s="191" t="s">
        <v>2208</v>
      </c>
    </row>
    <row r="150" spans="1:65" s="2" customFormat="1" ht="14.45" customHeight="1">
      <c r="A150" s="36"/>
      <c r="B150" s="37"/>
      <c r="C150" s="230" t="s">
        <v>386</v>
      </c>
      <c r="D150" s="230" t="s">
        <v>300</v>
      </c>
      <c r="E150" s="231" t="s">
        <v>2209</v>
      </c>
      <c r="F150" s="232" t="s">
        <v>2210</v>
      </c>
      <c r="G150" s="233" t="s">
        <v>1314</v>
      </c>
      <c r="H150" s="234">
        <v>9</v>
      </c>
      <c r="I150" s="235"/>
      <c r="J150" s="236">
        <f t="shared" si="10"/>
        <v>0</v>
      </c>
      <c r="K150" s="232" t="s">
        <v>19</v>
      </c>
      <c r="L150" s="237"/>
      <c r="M150" s="238" t="s">
        <v>19</v>
      </c>
      <c r="N150" s="239" t="s">
        <v>39</v>
      </c>
      <c r="O150" s="66"/>
      <c r="P150" s="189">
        <f t="shared" si="11"/>
        <v>0</v>
      </c>
      <c r="Q150" s="189">
        <v>0</v>
      </c>
      <c r="R150" s="189">
        <f t="shared" si="12"/>
        <v>0</v>
      </c>
      <c r="S150" s="189">
        <v>0</v>
      </c>
      <c r="T150" s="190">
        <f t="shared" si="1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204</v>
      </c>
      <c r="AT150" s="191" t="s">
        <v>300</v>
      </c>
      <c r="AU150" s="191" t="s">
        <v>77</v>
      </c>
      <c r="AY150" s="19" t="s">
        <v>156</v>
      </c>
      <c r="BE150" s="192">
        <f t="shared" si="14"/>
        <v>0</v>
      </c>
      <c r="BF150" s="192">
        <f t="shared" si="15"/>
        <v>0</v>
      </c>
      <c r="BG150" s="192">
        <f t="shared" si="16"/>
        <v>0</v>
      </c>
      <c r="BH150" s="192">
        <f t="shared" si="17"/>
        <v>0</v>
      </c>
      <c r="BI150" s="192">
        <f t="shared" si="18"/>
        <v>0</v>
      </c>
      <c r="BJ150" s="19" t="s">
        <v>75</v>
      </c>
      <c r="BK150" s="192">
        <f t="shared" si="19"/>
        <v>0</v>
      </c>
      <c r="BL150" s="19" t="s">
        <v>164</v>
      </c>
      <c r="BM150" s="191" t="s">
        <v>2211</v>
      </c>
    </row>
    <row r="151" spans="1:65" s="2" customFormat="1" ht="14.45" customHeight="1">
      <c r="A151" s="36"/>
      <c r="B151" s="37"/>
      <c r="C151" s="230" t="s">
        <v>390</v>
      </c>
      <c r="D151" s="230" t="s">
        <v>300</v>
      </c>
      <c r="E151" s="231" t="s">
        <v>2212</v>
      </c>
      <c r="F151" s="232" t="s">
        <v>2213</v>
      </c>
      <c r="G151" s="233" t="s">
        <v>1314</v>
      </c>
      <c r="H151" s="234">
        <v>1</v>
      </c>
      <c r="I151" s="235"/>
      <c r="J151" s="236">
        <f t="shared" si="10"/>
        <v>0</v>
      </c>
      <c r="K151" s="232" t="s">
        <v>19</v>
      </c>
      <c r="L151" s="237"/>
      <c r="M151" s="238" t="s">
        <v>19</v>
      </c>
      <c r="N151" s="239" t="s">
        <v>39</v>
      </c>
      <c r="O151" s="66"/>
      <c r="P151" s="189">
        <f t="shared" si="11"/>
        <v>0</v>
      </c>
      <c r="Q151" s="189">
        <v>0</v>
      </c>
      <c r="R151" s="189">
        <f t="shared" si="12"/>
        <v>0</v>
      </c>
      <c r="S151" s="189">
        <v>0</v>
      </c>
      <c r="T151" s="190">
        <f t="shared" si="1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204</v>
      </c>
      <c r="AT151" s="191" t="s">
        <v>300</v>
      </c>
      <c r="AU151" s="191" t="s">
        <v>77</v>
      </c>
      <c r="AY151" s="19" t="s">
        <v>156</v>
      </c>
      <c r="BE151" s="192">
        <f t="shared" si="14"/>
        <v>0</v>
      </c>
      <c r="BF151" s="192">
        <f t="shared" si="15"/>
        <v>0</v>
      </c>
      <c r="BG151" s="192">
        <f t="shared" si="16"/>
        <v>0</v>
      </c>
      <c r="BH151" s="192">
        <f t="shared" si="17"/>
        <v>0</v>
      </c>
      <c r="BI151" s="192">
        <f t="shared" si="18"/>
        <v>0</v>
      </c>
      <c r="BJ151" s="19" t="s">
        <v>75</v>
      </c>
      <c r="BK151" s="192">
        <f t="shared" si="19"/>
        <v>0</v>
      </c>
      <c r="BL151" s="19" t="s">
        <v>164</v>
      </c>
      <c r="BM151" s="191" t="s">
        <v>2214</v>
      </c>
    </row>
    <row r="152" spans="1:65" s="2" customFormat="1" ht="14.45" customHeight="1">
      <c r="A152" s="36"/>
      <c r="B152" s="37"/>
      <c r="C152" s="230" t="s">
        <v>394</v>
      </c>
      <c r="D152" s="230" t="s">
        <v>300</v>
      </c>
      <c r="E152" s="231" t="s">
        <v>1399</v>
      </c>
      <c r="F152" s="232" t="s">
        <v>1400</v>
      </c>
      <c r="G152" s="233" t="s">
        <v>641</v>
      </c>
      <c r="H152" s="234">
        <v>1</v>
      </c>
      <c r="I152" s="235"/>
      <c r="J152" s="236">
        <f t="shared" si="10"/>
        <v>0</v>
      </c>
      <c r="K152" s="232" t="s">
        <v>19</v>
      </c>
      <c r="L152" s="237"/>
      <c r="M152" s="238" t="s">
        <v>19</v>
      </c>
      <c r="N152" s="239" t="s">
        <v>39</v>
      </c>
      <c r="O152" s="66"/>
      <c r="P152" s="189">
        <f t="shared" si="11"/>
        <v>0</v>
      </c>
      <c r="Q152" s="189">
        <v>0</v>
      </c>
      <c r="R152" s="189">
        <f t="shared" si="12"/>
        <v>0</v>
      </c>
      <c r="S152" s="189">
        <v>0</v>
      </c>
      <c r="T152" s="190">
        <f t="shared" si="1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204</v>
      </c>
      <c r="AT152" s="191" t="s">
        <v>300</v>
      </c>
      <c r="AU152" s="191" t="s">
        <v>77</v>
      </c>
      <c r="AY152" s="19" t="s">
        <v>156</v>
      </c>
      <c r="BE152" s="192">
        <f t="shared" si="14"/>
        <v>0</v>
      </c>
      <c r="BF152" s="192">
        <f t="shared" si="15"/>
        <v>0</v>
      </c>
      <c r="BG152" s="192">
        <f t="shared" si="16"/>
        <v>0</v>
      </c>
      <c r="BH152" s="192">
        <f t="shared" si="17"/>
        <v>0</v>
      </c>
      <c r="BI152" s="192">
        <f t="shared" si="18"/>
        <v>0</v>
      </c>
      <c r="BJ152" s="19" t="s">
        <v>75</v>
      </c>
      <c r="BK152" s="192">
        <f t="shared" si="19"/>
        <v>0</v>
      </c>
      <c r="BL152" s="19" t="s">
        <v>164</v>
      </c>
      <c r="BM152" s="191" t="s">
        <v>2215</v>
      </c>
    </row>
    <row r="153" spans="1:65" s="2" customFormat="1" ht="14.45" customHeight="1">
      <c r="A153" s="36"/>
      <c r="B153" s="37"/>
      <c r="C153" s="230" t="s">
        <v>400</v>
      </c>
      <c r="D153" s="230" t="s">
        <v>300</v>
      </c>
      <c r="E153" s="231" t="s">
        <v>1402</v>
      </c>
      <c r="F153" s="232" t="s">
        <v>1403</v>
      </c>
      <c r="G153" s="233" t="s">
        <v>641</v>
      </c>
      <c r="H153" s="234">
        <v>1</v>
      </c>
      <c r="I153" s="235"/>
      <c r="J153" s="236">
        <f t="shared" si="10"/>
        <v>0</v>
      </c>
      <c r="K153" s="232" t="s">
        <v>19</v>
      </c>
      <c r="L153" s="237"/>
      <c r="M153" s="238" t="s">
        <v>19</v>
      </c>
      <c r="N153" s="239" t="s">
        <v>39</v>
      </c>
      <c r="O153" s="66"/>
      <c r="P153" s="189">
        <f t="shared" si="11"/>
        <v>0</v>
      </c>
      <c r="Q153" s="189">
        <v>0</v>
      </c>
      <c r="R153" s="189">
        <f t="shared" si="12"/>
        <v>0</v>
      </c>
      <c r="S153" s="189">
        <v>0</v>
      </c>
      <c r="T153" s="190">
        <f t="shared" si="1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204</v>
      </c>
      <c r="AT153" s="191" t="s">
        <v>300</v>
      </c>
      <c r="AU153" s="191" t="s">
        <v>77</v>
      </c>
      <c r="AY153" s="19" t="s">
        <v>156</v>
      </c>
      <c r="BE153" s="192">
        <f t="shared" si="14"/>
        <v>0</v>
      </c>
      <c r="BF153" s="192">
        <f t="shared" si="15"/>
        <v>0</v>
      </c>
      <c r="BG153" s="192">
        <f t="shared" si="16"/>
        <v>0</v>
      </c>
      <c r="BH153" s="192">
        <f t="shared" si="17"/>
        <v>0</v>
      </c>
      <c r="BI153" s="192">
        <f t="shared" si="18"/>
        <v>0</v>
      </c>
      <c r="BJ153" s="19" t="s">
        <v>75</v>
      </c>
      <c r="BK153" s="192">
        <f t="shared" si="19"/>
        <v>0</v>
      </c>
      <c r="BL153" s="19" t="s">
        <v>164</v>
      </c>
      <c r="BM153" s="191" t="s">
        <v>2216</v>
      </c>
    </row>
    <row r="154" spans="1:65" s="12" customFormat="1" ht="22.9" customHeight="1">
      <c r="B154" s="164"/>
      <c r="C154" s="165"/>
      <c r="D154" s="166" t="s">
        <v>67</v>
      </c>
      <c r="E154" s="178" t="s">
        <v>1405</v>
      </c>
      <c r="F154" s="178" t="s">
        <v>1406</v>
      </c>
      <c r="G154" s="165"/>
      <c r="H154" s="165"/>
      <c r="I154" s="168"/>
      <c r="J154" s="179">
        <f>BK154</f>
        <v>0</v>
      </c>
      <c r="K154" s="165"/>
      <c r="L154" s="170"/>
      <c r="M154" s="171"/>
      <c r="N154" s="172"/>
      <c r="O154" s="172"/>
      <c r="P154" s="173">
        <f>SUM(P155:P174)</f>
        <v>0</v>
      </c>
      <c r="Q154" s="172"/>
      <c r="R154" s="173">
        <f>SUM(R155:R174)</f>
        <v>0</v>
      </c>
      <c r="S154" s="172"/>
      <c r="T154" s="174">
        <f>SUM(T155:T174)</f>
        <v>0</v>
      </c>
      <c r="AR154" s="175" t="s">
        <v>77</v>
      </c>
      <c r="AT154" s="176" t="s">
        <v>67</v>
      </c>
      <c r="AU154" s="176" t="s">
        <v>75</v>
      </c>
      <c r="AY154" s="175" t="s">
        <v>156</v>
      </c>
      <c r="BK154" s="177">
        <f>SUM(BK155:BK174)</f>
        <v>0</v>
      </c>
    </row>
    <row r="155" spans="1:65" s="2" customFormat="1" ht="37.9" customHeight="1">
      <c r="A155" s="36"/>
      <c r="B155" s="37"/>
      <c r="C155" s="180" t="s">
        <v>405</v>
      </c>
      <c r="D155" s="180" t="s">
        <v>159</v>
      </c>
      <c r="E155" s="181" t="s">
        <v>1407</v>
      </c>
      <c r="F155" s="182" t="s">
        <v>1408</v>
      </c>
      <c r="G155" s="183" t="s">
        <v>296</v>
      </c>
      <c r="H155" s="184">
        <v>48</v>
      </c>
      <c r="I155" s="185"/>
      <c r="J155" s="186">
        <f t="shared" ref="J155:J174" si="20">ROUND(I155*H155,2)</f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ref="P155:P174" si="21">O155*H155</f>
        <v>0</v>
      </c>
      <c r="Q155" s="189">
        <v>0</v>
      </c>
      <c r="R155" s="189">
        <f t="shared" ref="R155:R174" si="22">Q155*H155</f>
        <v>0</v>
      </c>
      <c r="S155" s="189">
        <v>0</v>
      </c>
      <c r="T155" s="190">
        <f t="shared" ref="T155:T174" si="23"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ref="BE155:BE174" si="24">IF(N155="základní",J155,0)</f>
        <v>0</v>
      </c>
      <c r="BF155" s="192">
        <f t="shared" ref="BF155:BF174" si="25">IF(N155="snížená",J155,0)</f>
        <v>0</v>
      </c>
      <c r="BG155" s="192">
        <f t="shared" ref="BG155:BG174" si="26">IF(N155="zákl. přenesená",J155,0)</f>
        <v>0</v>
      </c>
      <c r="BH155" s="192">
        <f t="shared" ref="BH155:BH174" si="27">IF(N155="sníž. přenesená",J155,0)</f>
        <v>0</v>
      </c>
      <c r="BI155" s="192">
        <f t="shared" ref="BI155:BI174" si="28">IF(N155="nulová",J155,0)</f>
        <v>0</v>
      </c>
      <c r="BJ155" s="19" t="s">
        <v>75</v>
      </c>
      <c r="BK155" s="192">
        <f t="shared" ref="BK155:BK174" si="29">ROUND(I155*H155,2)</f>
        <v>0</v>
      </c>
      <c r="BL155" s="19" t="s">
        <v>253</v>
      </c>
      <c r="BM155" s="191" t="s">
        <v>2217</v>
      </c>
    </row>
    <row r="156" spans="1:65" s="2" customFormat="1" ht="37.9" customHeight="1">
      <c r="A156" s="36"/>
      <c r="B156" s="37"/>
      <c r="C156" s="180" t="s">
        <v>412</v>
      </c>
      <c r="D156" s="180" t="s">
        <v>159</v>
      </c>
      <c r="E156" s="181" t="s">
        <v>1410</v>
      </c>
      <c r="F156" s="182" t="s">
        <v>1411</v>
      </c>
      <c r="G156" s="183" t="s">
        <v>296</v>
      </c>
      <c r="H156" s="184">
        <v>21</v>
      </c>
      <c r="I156" s="185"/>
      <c r="J156" s="186">
        <f t="shared" si="2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21"/>
        <v>0</v>
      </c>
      <c r="Q156" s="189">
        <v>0</v>
      </c>
      <c r="R156" s="189">
        <f t="shared" si="22"/>
        <v>0</v>
      </c>
      <c r="S156" s="189">
        <v>0</v>
      </c>
      <c r="T156" s="190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9" t="s">
        <v>75</v>
      </c>
      <c r="BK156" s="192">
        <f t="shared" si="29"/>
        <v>0</v>
      </c>
      <c r="BL156" s="19" t="s">
        <v>253</v>
      </c>
      <c r="BM156" s="191" t="s">
        <v>2218</v>
      </c>
    </row>
    <row r="157" spans="1:65" s="2" customFormat="1" ht="49.15" customHeight="1">
      <c r="A157" s="36"/>
      <c r="B157" s="37"/>
      <c r="C157" s="180" t="s">
        <v>417</v>
      </c>
      <c r="D157" s="180" t="s">
        <v>159</v>
      </c>
      <c r="E157" s="181" t="s">
        <v>1413</v>
      </c>
      <c r="F157" s="182" t="s">
        <v>1414</v>
      </c>
      <c r="G157" s="183" t="s">
        <v>345</v>
      </c>
      <c r="H157" s="184">
        <v>66</v>
      </c>
      <c r="I157" s="185"/>
      <c r="J157" s="186">
        <f t="shared" si="20"/>
        <v>0</v>
      </c>
      <c r="K157" s="182" t="s">
        <v>163</v>
      </c>
      <c r="L157" s="41"/>
      <c r="M157" s="187" t="s">
        <v>19</v>
      </c>
      <c r="N157" s="188" t="s">
        <v>39</v>
      </c>
      <c r="O157" s="66"/>
      <c r="P157" s="189">
        <f t="shared" si="21"/>
        <v>0</v>
      </c>
      <c r="Q157" s="189">
        <v>0</v>
      </c>
      <c r="R157" s="189">
        <f t="shared" si="22"/>
        <v>0</v>
      </c>
      <c r="S157" s="189">
        <v>0</v>
      </c>
      <c r="T157" s="190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253</v>
      </c>
      <c r="AT157" s="191" t="s">
        <v>159</v>
      </c>
      <c r="AU157" s="191" t="s">
        <v>77</v>
      </c>
      <c r="AY157" s="19" t="s">
        <v>156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9" t="s">
        <v>75</v>
      </c>
      <c r="BK157" s="192">
        <f t="shared" si="29"/>
        <v>0</v>
      </c>
      <c r="BL157" s="19" t="s">
        <v>253</v>
      </c>
      <c r="BM157" s="191" t="s">
        <v>2219</v>
      </c>
    </row>
    <row r="158" spans="1:65" s="2" customFormat="1" ht="49.15" customHeight="1">
      <c r="A158" s="36"/>
      <c r="B158" s="37"/>
      <c r="C158" s="180" t="s">
        <v>421</v>
      </c>
      <c r="D158" s="180" t="s">
        <v>159</v>
      </c>
      <c r="E158" s="181" t="s">
        <v>1416</v>
      </c>
      <c r="F158" s="182" t="s">
        <v>1417</v>
      </c>
      <c r="G158" s="183" t="s">
        <v>345</v>
      </c>
      <c r="H158" s="184">
        <v>1</v>
      </c>
      <c r="I158" s="185"/>
      <c r="J158" s="186">
        <f t="shared" si="2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21"/>
        <v>0</v>
      </c>
      <c r="Q158" s="189">
        <v>0</v>
      </c>
      <c r="R158" s="189">
        <f t="shared" si="22"/>
        <v>0</v>
      </c>
      <c r="S158" s="189">
        <v>0</v>
      </c>
      <c r="T158" s="190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9" t="s">
        <v>75</v>
      </c>
      <c r="BK158" s="192">
        <f t="shared" si="29"/>
        <v>0</v>
      </c>
      <c r="BL158" s="19" t="s">
        <v>253</v>
      </c>
      <c r="BM158" s="191" t="s">
        <v>2220</v>
      </c>
    </row>
    <row r="159" spans="1:65" s="2" customFormat="1" ht="37.9" customHeight="1">
      <c r="A159" s="36"/>
      <c r="B159" s="37"/>
      <c r="C159" s="180" t="s">
        <v>425</v>
      </c>
      <c r="D159" s="180" t="s">
        <v>159</v>
      </c>
      <c r="E159" s="181" t="s">
        <v>1419</v>
      </c>
      <c r="F159" s="182" t="s">
        <v>1420</v>
      </c>
      <c r="G159" s="183" t="s">
        <v>296</v>
      </c>
      <c r="H159" s="184">
        <v>35</v>
      </c>
      <c r="I159" s="185"/>
      <c r="J159" s="186">
        <f t="shared" si="20"/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 t="shared" si="21"/>
        <v>0</v>
      </c>
      <c r="Q159" s="189">
        <v>0</v>
      </c>
      <c r="R159" s="189">
        <f t="shared" si="22"/>
        <v>0</v>
      </c>
      <c r="S159" s="189">
        <v>0</v>
      </c>
      <c r="T159" s="190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9" t="s">
        <v>75</v>
      </c>
      <c r="BK159" s="192">
        <f t="shared" si="29"/>
        <v>0</v>
      </c>
      <c r="BL159" s="19" t="s">
        <v>253</v>
      </c>
      <c r="BM159" s="191" t="s">
        <v>2221</v>
      </c>
    </row>
    <row r="160" spans="1:65" s="2" customFormat="1" ht="37.9" customHeight="1">
      <c r="A160" s="36"/>
      <c r="B160" s="37"/>
      <c r="C160" s="180" t="s">
        <v>429</v>
      </c>
      <c r="D160" s="180" t="s">
        <v>159</v>
      </c>
      <c r="E160" s="181" t="s">
        <v>1422</v>
      </c>
      <c r="F160" s="182" t="s">
        <v>1423</v>
      </c>
      <c r="G160" s="183" t="s">
        <v>296</v>
      </c>
      <c r="H160" s="184">
        <v>12</v>
      </c>
      <c r="I160" s="185"/>
      <c r="J160" s="186">
        <f t="shared" si="20"/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 t="shared" si="21"/>
        <v>0</v>
      </c>
      <c r="Q160" s="189">
        <v>0</v>
      </c>
      <c r="R160" s="189">
        <f t="shared" si="22"/>
        <v>0</v>
      </c>
      <c r="S160" s="189">
        <v>0</v>
      </c>
      <c r="T160" s="190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253</v>
      </c>
      <c r="AT160" s="191" t="s">
        <v>159</v>
      </c>
      <c r="AU160" s="191" t="s">
        <v>77</v>
      </c>
      <c r="AY160" s="19" t="s">
        <v>156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9" t="s">
        <v>75</v>
      </c>
      <c r="BK160" s="192">
        <f t="shared" si="29"/>
        <v>0</v>
      </c>
      <c r="BL160" s="19" t="s">
        <v>253</v>
      </c>
      <c r="BM160" s="191" t="s">
        <v>2222</v>
      </c>
    </row>
    <row r="161" spans="1:65" s="2" customFormat="1" ht="37.9" customHeight="1">
      <c r="A161" s="36"/>
      <c r="B161" s="37"/>
      <c r="C161" s="180" t="s">
        <v>433</v>
      </c>
      <c r="D161" s="180" t="s">
        <v>159</v>
      </c>
      <c r="E161" s="181" t="s">
        <v>1425</v>
      </c>
      <c r="F161" s="182" t="s">
        <v>1426</v>
      </c>
      <c r="G161" s="183" t="s">
        <v>296</v>
      </c>
      <c r="H161" s="184">
        <v>246</v>
      </c>
      <c r="I161" s="185"/>
      <c r="J161" s="186">
        <f t="shared" si="20"/>
        <v>0</v>
      </c>
      <c r="K161" s="182" t="s">
        <v>163</v>
      </c>
      <c r="L161" s="41"/>
      <c r="M161" s="187" t="s">
        <v>19</v>
      </c>
      <c r="N161" s="188" t="s">
        <v>39</v>
      </c>
      <c r="O161" s="66"/>
      <c r="P161" s="189">
        <f t="shared" si="21"/>
        <v>0</v>
      </c>
      <c r="Q161" s="189">
        <v>0</v>
      </c>
      <c r="R161" s="189">
        <f t="shared" si="22"/>
        <v>0</v>
      </c>
      <c r="S161" s="189">
        <v>0</v>
      </c>
      <c r="T161" s="190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253</v>
      </c>
      <c r="AT161" s="191" t="s">
        <v>159</v>
      </c>
      <c r="AU161" s="191" t="s">
        <v>77</v>
      </c>
      <c r="AY161" s="19" t="s">
        <v>156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9" t="s">
        <v>75</v>
      </c>
      <c r="BK161" s="192">
        <f t="shared" si="29"/>
        <v>0</v>
      </c>
      <c r="BL161" s="19" t="s">
        <v>253</v>
      </c>
      <c r="BM161" s="191" t="s">
        <v>2223</v>
      </c>
    </row>
    <row r="162" spans="1:65" s="2" customFormat="1" ht="37.9" customHeight="1">
      <c r="A162" s="36"/>
      <c r="B162" s="37"/>
      <c r="C162" s="180" t="s">
        <v>438</v>
      </c>
      <c r="D162" s="180" t="s">
        <v>159</v>
      </c>
      <c r="E162" s="181" t="s">
        <v>1428</v>
      </c>
      <c r="F162" s="182" t="s">
        <v>1429</v>
      </c>
      <c r="G162" s="183" t="s">
        <v>296</v>
      </c>
      <c r="H162" s="184">
        <v>245</v>
      </c>
      <c r="I162" s="185"/>
      <c r="J162" s="186">
        <f t="shared" si="20"/>
        <v>0</v>
      </c>
      <c r="K162" s="182" t="s">
        <v>163</v>
      </c>
      <c r="L162" s="41"/>
      <c r="M162" s="187" t="s">
        <v>19</v>
      </c>
      <c r="N162" s="188" t="s">
        <v>39</v>
      </c>
      <c r="O162" s="66"/>
      <c r="P162" s="189">
        <f t="shared" si="21"/>
        <v>0</v>
      </c>
      <c r="Q162" s="189">
        <v>0</v>
      </c>
      <c r="R162" s="189">
        <f t="shared" si="22"/>
        <v>0</v>
      </c>
      <c r="S162" s="189">
        <v>0</v>
      </c>
      <c r="T162" s="190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9" t="s">
        <v>75</v>
      </c>
      <c r="BK162" s="192">
        <f t="shared" si="29"/>
        <v>0</v>
      </c>
      <c r="BL162" s="19" t="s">
        <v>253</v>
      </c>
      <c r="BM162" s="191" t="s">
        <v>2224</v>
      </c>
    </row>
    <row r="163" spans="1:65" s="2" customFormat="1" ht="37.9" customHeight="1">
      <c r="A163" s="36"/>
      <c r="B163" s="37"/>
      <c r="C163" s="180" t="s">
        <v>443</v>
      </c>
      <c r="D163" s="180" t="s">
        <v>159</v>
      </c>
      <c r="E163" s="181" t="s">
        <v>1431</v>
      </c>
      <c r="F163" s="182" t="s">
        <v>1432</v>
      </c>
      <c r="G163" s="183" t="s">
        <v>296</v>
      </c>
      <c r="H163" s="184">
        <v>53</v>
      </c>
      <c r="I163" s="185"/>
      <c r="J163" s="186">
        <f t="shared" si="20"/>
        <v>0</v>
      </c>
      <c r="K163" s="182" t="s">
        <v>163</v>
      </c>
      <c r="L163" s="41"/>
      <c r="M163" s="187" t="s">
        <v>19</v>
      </c>
      <c r="N163" s="188" t="s">
        <v>39</v>
      </c>
      <c r="O163" s="66"/>
      <c r="P163" s="189">
        <f t="shared" si="21"/>
        <v>0</v>
      </c>
      <c r="Q163" s="189">
        <v>0</v>
      </c>
      <c r="R163" s="189">
        <f t="shared" si="22"/>
        <v>0</v>
      </c>
      <c r="S163" s="189">
        <v>0</v>
      </c>
      <c r="T163" s="190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253</v>
      </c>
      <c r="AT163" s="191" t="s">
        <v>159</v>
      </c>
      <c r="AU163" s="191" t="s">
        <v>77</v>
      </c>
      <c r="AY163" s="19" t="s">
        <v>156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9" t="s">
        <v>75</v>
      </c>
      <c r="BK163" s="192">
        <f t="shared" si="29"/>
        <v>0</v>
      </c>
      <c r="BL163" s="19" t="s">
        <v>253</v>
      </c>
      <c r="BM163" s="191" t="s">
        <v>2225</v>
      </c>
    </row>
    <row r="164" spans="1:65" s="2" customFormat="1" ht="37.9" customHeight="1">
      <c r="A164" s="36"/>
      <c r="B164" s="37"/>
      <c r="C164" s="180" t="s">
        <v>448</v>
      </c>
      <c r="D164" s="180" t="s">
        <v>159</v>
      </c>
      <c r="E164" s="181" t="s">
        <v>1437</v>
      </c>
      <c r="F164" s="182" t="s">
        <v>1438</v>
      </c>
      <c r="G164" s="183" t="s">
        <v>296</v>
      </c>
      <c r="H164" s="184">
        <v>58</v>
      </c>
      <c r="I164" s="185"/>
      <c r="J164" s="186">
        <f t="shared" si="20"/>
        <v>0</v>
      </c>
      <c r="K164" s="182" t="s">
        <v>163</v>
      </c>
      <c r="L164" s="41"/>
      <c r="M164" s="187" t="s">
        <v>19</v>
      </c>
      <c r="N164" s="188" t="s">
        <v>39</v>
      </c>
      <c r="O164" s="66"/>
      <c r="P164" s="189">
        <f t="shared" si="21"/>
        <v>0</v>
      </c>
      <c r="Q164" s="189">
        <v>0</v>
      </c>
      <c r="R164" s="189">
        <f t="shared" si="22"/>
        <v>0</v>
      </c>
      <c r="S164" s="189">
        <v>0</v>
      </c>
      <c r="T164" s="190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253</v>
      </c>
      <c r="AT164" s="191" t="s">
        <v>159</v>
      </c>
      <c r="AU164" s="191" t="s">
        <v>77</v>
      </c>
      <c r="AY164" s="19" t="s">
        <v>156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9" t="s">
        <v>75</v>
      </c>
      <c r="BK164" s="192">
        <f t="shared" si="29"/>
        <v>0</v>
      </c>
      <c r="BL164" s="19" t="s">
        <v>253</v>
      </c>
      <c r="BM164" s="191" t="s">
        <v>2226</v>
      </c>
    </row>
    <row r="165" spans="1:65" s="2" customFormat="1" ht="24.2" customHeight="1">
      <c r="A165" s="36"/>
      <c r="B165" s="37"/>
      <c r="C165" s="180" t="s">
        <v>453</v>
      </c>
      <c r="D165" s="180" t="s">
        <v>159</v>
      </c>
      <c r="E165" s="181" t="s">
        <v>1443</v>
      </c>
      <c r="F165" s="182" t="s">
        <v>1444</v>
      </c>
      <c r="G165" s="183" t="s">
        <v>345</v>
      </c>
      <c r="H165" s="184">
        <v>42</v>
      </c>
      <c r="I165" s="185"/>
      <c r="J165" s="186">
        <f t="shared" si="20"/>
        <v>0</v>
      </c>
      <c r="K165" s="182" t="s">
        <v>163</v>
      </c>
      <c r="L165" s="41"/>
      <c r="M165" s="187" t="s">
        <v>19</v>
      </c>
      <c r="N165" s="188" t="s">
        <v>39</v>
      </c>
      <c r="O165" s="66"/>
      <c r="P165" s="189">
        <f t="shared" si="21"/>
        <v>0</v>
      </c>
      <c r="Q165" s="189">
        <v>0</v>
      </c>
      <c r="R165" s="189">
        <f t="shared" si="22"/>
        <v>0</v>
      </c>
      <c r="S165" s="189">
        <v>0</v>
      </c>
      <c r="T165" s="190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253</v>
      </c>
      <c r="AT165" s="191" t="s">
        <v>159</v>
      </c>
      <c r="AU165" s="191" t="s">
        <v>77</v>
      </c>
      <c r="AY165" s="19" t="s">
        <v>156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9" t="s">
        <v>75</v>
      </c>
      <c r="BK165" s="192">
        <f t="shared" si="29"/>
        <v>0</v>
      </c>
      <c r="BL165" s="19" t="s">
        <v>253</v>
      </c>
      <c r="BM165" s="191" t="s">
        <v>2227</v>
      </c>
    </row>
    <row r="166" spans="1:65" s="2" customFormat="1" ht="24.2" customHeight="1">
      <c r="A166" s="36"/>
      <c r="B166" s="37"/>
      <c r="C166" s="180" t="s">
        <v>457</v>
      </c>
      <c r="D166" s="180" t="s">
        <v>159</v>
      </c>
      <c r="E166" s="181" t="s">
        <v>1446</v>
      </c>
      <c r="F166" s="182" t="s">
        <v>1447</v>
      </c>
      <c r="G166" s="183" t="s">
        <v>345</v>
      </c>
      <c r="H166" s="184">
        <v>5</v>
      </c>
      <c r="I166" s="185"/>
      <c r="J166" s="186">
        <f t="shared" si="20"/>
        <v>0</v>
      </c>
      <c r="K166" s="182" t="s">
        <v>163</v>
      </c>
      <c r="L166" s="41"/>
      <c r="M166" s="187" t="s">
        <v>19</v>
      </c>
      <c r="N166" s="188" t="s">
        <v>39</v>
      </c>
      <c r="O166" s="66"/>
      <c r="P166" s="189">
        <f t="shared" si="21"/>
        <v>0</v>
      </c>
      <c r="Q166" s="189">
        <v>0</v>
      </c>
      <c r="R166" s="189">
        <f t="shared" si="22"/>
        <v>0</v>
      </c>
      <c r="S166" s="189">
        <v>0</v>
      </c>
      <c r="T166" s="190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253</v>
      </c>
      <c r="AT166" s="191" t="s">
        <v>159</v>
      </c>
      <c r="AU166" s="191" t="s">
        <v>77</v>
      </c>
      <c r="AY166" s="19" t="s">
        <v>156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9" t="s">
        <v>75</v>
      </c>
      <c r="BK166" s="192">
        <f t="shared" si="29"/>
        <v>0</v>
      </c>
      <c r="BL166" s="19" t="s">
        <v>253</v>
      </c>
      <c r="BM166" s="191" t="s">
        <v>2228</v>
      </c>
    </row>
    <row r="167" spans="1:65" s="2" customFormat="1" ht="37.9" customHeight="1">
      <c r="A167" s="36"/>
      <c r="B167" s="37"/>
      <c r="C167" s="180" t="s">
        <v>461</v>
      </c>
      <c r="D167" s="180" t="s">
        <v>159</v>
      </c>
      <c r="E167" s="181" t="s">
        <v>1452</v>
      </c>
      <c r="F167" s="182" t="s">
        <v>1453</v>
      </c>
      <c r="G167" s="183" t="s">
        <v>345</v>
      </c>
      <c r="H167" s="184">
        <v>1</v>
      </c>
      <c r="I167" s="185"/>
      <c r="J167" s="186">
        <f t="shared" si="20"/>
        <v>0</v>
      </c>
      <c r="K167" s="182" t="s">
        <v>163</v>
      </c>
      <c r="L167" s="41"/>
      <c r="M167" s="187" t="s">
        <v>19</v>
      </c>
      <c r="N167" s="188" t="s">
        <v>39</v>
      </c>
      <c r="O167" s="66"/>
      <c r="P167" s="189">
        <f t="shared" si="21"/>
        <v>0</v>
      </c>
      <c r="Q167" s="189">
        <v>0</v>
      </c>
      <c r="R167" s="189">
        <f t="shared" si="22"/>
        <v>0</v>
      </c>
      <c r="S167" s="189">
        <v>0</v>
      </c>
      <c r="T167" s="190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253</v>
      </c>
      <c r="AT167" s="191" t="s">
        <v>159</v>
      </c>
      <c r="AU167" s="191" t="s">
        <v>77</v>
      </c>
      <c r="AY167" s="19" t="s">
        <v>156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9" t="s">
        <v>75</v>
      </c>
      <c r="BK167" s="192">
        <f t="shared" si="29"/>
        <v>0</v>
      </c>
      <c r="BL167" s="19" t="s">
        <v>253</v>
      </c>
      <c r="BM167" s="191" t="s">
        <v>2229</v>
      </c>
    </row>
    <row r="168" spans="1:65" s="2" customFormat="1" ht="37.9" customHeight="1">
      <c r="A168" s="36"/>
      <c r="B168" s="37"/>
      <c r="C168" s="180" t="s">
        <v>467</v>
      </c>
      <c r="D168" s="180" t="s">
        <v>159</v>
      </c>
      <c r="E168" s="181" t="s">
        <v>1455</v>
      </c>
      <c r="F168" s="182" t="s">
        <v>1456</v>
      </c>
      <c r="G168" s="183" t="s">
        <v>345</v>
      </c>
      <c r="H168" s="184">
        <v>7</v>
      </c>
      <c r="I168" s="185"/>
      <c r="J168" s="186">
        <f t="shared" si="20"/>
        <v>0</v>
      </c>
      <c r="K168" s="182" t="s">
        <v>163</v>
      </c>
      <c r="L168" s="41"/>
      <c r="M168" s="187" t="s">
        <v>19</v>
      </c>
      <c r="N168" s="188" t="s">
        <v>39</v>
      </c>
      <c r="O168" s="66"/>
      <c r="P168" s="189">
        <f t="shared" si="21"/>
        <v>0</v>
      </c>
      <c r="Q168" s="189">
        <v>0</v>
      </c>
      <c r="R168" s="189">
        <f t="shared" si="22"/>
        <v>0</v>
      </c>
      <c r="S168" s="189">
        <v>0</v>
      </c>
      <c r="T168" s="190">
        <f t="shared" si="2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253</v>
      </c>
      <c r="AT168" s="191" t="s">
        <v>159</v>
      </c>
      <c r="AU168" s="191" t="s">
        <v>77</v>
      </c>
      <c r="AY168" s="19" t="s">
        <v>156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9" t="s">
        <v>75</v>
      </c>
      <c r="BK168" s="192">
        <f t="shared" si="29"/>
        <v>0</v>
      </c>
      <c r="BL168" s="19" t="s">
        <v>253</v>
      </c>
      <c r="BM168" s="191" t="s">
        <v>2230</v>
      </c>
    </row>
    <row r="169" spans="1:65" s="2" customFormat="1" ht="49.15" customHeight="1">
      <c r="A169" s="36"/>
      <c r="B169" s="37"/>
      <c r="C169" s="180" t="s">
        <v>474</v>
      </c>
      <c r="D169" s="180" t="s">
        <v>159</v>
      </c>
      <c r="E169" s="181" t="s">
        <v>1461</v>
      </c>
      <c r="F169" s="182" t="s">
        <v>1462</v>
      </c>
      <c r="G169" s="183" t="s">
        <v>345</v>
      </c>
      <c r="H169" s="184">
        <v>11</v>
      </c>
      <c r="I169" s="185"/>
      <c r="J169" s="186">
        <f t="shared" si="20"/>
        <v>0</v>
      </c>
      <c r="K169" s="182" t="s">
        <v>163</v>
      </c>
      <c r="L169" s="41"/>
      <c r="M169" s="187" t="s">
        <v>19</v>
      </c>
      <c r="N169" s="188" t="s">
        <v>39</v>
      </c>
      <c r="O169" s="66"/>
      <c r="P169" s="189">
        <f t="shared" si="21"/>
        <v>0</v>
      </c>
      <c r="Q169" s="189">
        <v>0</v>
      </c>
      <c r="R169" s="189">
        <f t="shared" si="22"/>
        <v>0</v>
      </c>
      <c r="S169" s="189">
        <v>0</v>
      </c>
      <c r="T169" s="190">
        <f t="shared" si="2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253</v>
      </c>
      <c r="AT169" s="191" t="s">
        <v>159</v>
      </c>
      <c r="AU169" s="191" t="s">
        <v>77</v>
      </c>
      <c r="AY169" s="19" t="s">
        <v>156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9" t="s">
        <v>75</v>
      </c>
      <c r="BK169" s="192">
        <f t="shared" si="29"/>
        <v>0</v>
      </c>
      <c r="BL169" s="19" t="s">
        <v>253</v>
      </c>
      <c r="BM169" s="191" t="s">
        <v>2231</v>
      </c>
    </row>
    <row r="170" spans="1:65" s="2" customFormat="1" ht="49.15" customHeight="1">
      <c r="A170" s="36"/>
      <c r="B170" s="37"/>
      <c r="C170" s="180" t="s">
        <v>479</v>
      </c>
      <c r="D170" s="180" t="s">
        <v>159</v>
      </c>
      <c r="E170" s="181" t="s">
        <v>1467</v>
      </c>
      <c r="F170" s="182" t="s">
        <v>1468</v>
      </c>
      <c r="G170" s="183" t="s">
        <v>345</v>
      </c>
      <c r="H170" s="184">
        <v>34</v>
      </c>
      <c r="I170" s="185"/>
      <c r="J170" s="186">
        <f t="shared" si="20"/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 t="shared" si="21"/>
        <v>0</v>
      </c>
      <c r="Q170" s="189">
        <v>0</v>
      </c>
      <c r="R170" s="189">
        <f t="shared" si="22"/>
        <v>0</v>
      </c>
      <c r="S170" s="189">
        <v>0</v>
      </c>
      <c r="T170" s="190">
        <f t="shared" si="2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253</v>
      </c>
      <c r="AT170" s="191" t="s">
        <v>159</v>
      </c>
      <c r="AU170" s="191" t="s">
        <v>77</v>
      </c>
      <c r="AY170" s="19" t="s">
        <v>156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9" t="s">
        <v>75</v>
      </c>
      <c r="BK170" s="192">
        <f t="shared" si="29"/>
        <v>0</v>
      </c>
      <c r="BL170" s="19" t="s">
        <v>253</v>
      </c>
      <c r="BM170" s="191" t="s">
        <v>2232</v>
      </c>
    </row>
    <row r="171" spans="1:65" s="2" customFormat="1" ht="24.2" customHeight="1">
      <c r="A171" s="36"/>
      <c r="B171" s="37"/>
      <c r="C171" s="180" t="s">
        <v>484</v>
      </c>
      <c r="D171" s="180" t="s">
        <v>159</v>
      </c>
      <c r="E171" s="181" t="s">
        <v>2233</v>
      </c>
      <c r="F171" s="182" t="s">
        <v>2234</v>
      </c>
      <c r="G171" s="183" t="s">
        <v>345</v>
      </c>
      <c r="H171" s="184">
        <v>9</v>
      </c>
      <c r="I171" s="185"/>
      <c r="J171" s="186">
        <f t="shared" si="20"/>
        <v>0</v>
      </c>
      <c r="K171" s="182" t="s">
        <v>163</v>
      </c>
      <c r="L171" s="41"/>
      <c r="M171" s="187" t="s">
        <v>19</v>
      </c>
      <c r="N171" s="188" t="s">
        <v>39</v>
      </c>
      <c r="O171" s="66"/>
      <c r="P171" s="189">
        <f t="shared" si="21"/>
        <v>0</v>
      </c>
      <c r="Q171" s="189">
        <v>0</v>
      </c>
      <c r="R171" s="189">
        <f t="shared" si="22"/>
        <v>0</v>
      </c>
      <c r="S171" s="189">
        <v>0</v>
      </c>
      <c r="T171" s="190">
        <f t="shared" si="2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253</v>
      </c>
      <c r="AT171" s="191" t="s">
        <v>159</v>
      </c>
      <c r="AU171" s="191" t="s">
        <v>77</v>
      </c>
      <c r="AY171" s="19" t="s">
        <v>156</v>
      </c>
      <c r="BE171" s="192">
        <f t="shared" si="24"/>
        <v>0</v>
      </c>
      <c r="BF171" s="192">
        <f t="shared" si="25"/>
        <v>0</v>
      </c>
      <c r="BG171" s="192">
        <f t="shared" si="26"/>
        <v>0</v>
      </c>
      <c r="BH171" s="192">
        <f t="shared" si="27"/>
        <v>0</v>
      </c>
      <c r="BI171" s="192">
        <f t="shared" si="28"/>
        <v>0</v>
      </c>
      <c r="BJ171" s="19" t="s">
        <v>75</v>
      </c>
      <c r="BK171" s="192">
        <f t="shared" si="29"/>
        <v>0</v>
      </c>
      <c r="BL171" s="19" t="s">
        <v>253</v>
      </c>
      <c r="BM171" s="191" t="s">
        <v>2235</v>
      </c>
    </row>
    <row r="172" spans="1:65" s="2" customFormat="1" ht="37.9" customHeight="1">
      <c r="A172" s="36"/>
      <c r="B172" s="37"/>
      <c r="C172" s="180" t="s">
        <v>490</v>
      </c>
      <c r="D172" s="180" t="s">
        <v>159</v>
      </c>
      <c r="E172" s="181" t="s">
        <v>1470</v>
      </c>
      <c r="F172" s="182" t="s">
        <v>1471</v>
      </c>
      <c r="G172" s="183" t="s">
        <v>345</v>
      </c>
      <c r="H172" s="184">
        <v>3</v>
      </c>
      <c r="I172" s="185"/>
      <c r="J172" s="186">
        <f t="shared" si="20"/>
        <v>0</v>
      </c>
      <c r="K172" s="182" t="s">
        <v>163</v>
      </c>
      <c r="L172" s="41"/>
      <c r="M172" s="187" t="s">
        <v>19</v>
      </c>
      <c r="N172" s="188" t="s">
        <v>39</v>
      </c>
      <c r="O172" s="66"/>
      <c r="P172" s="189">
        <f t="shared" si="21"/>
        <v>0</v>
      </c>
      <c r="Q172" s="189">
        <v>0</v>
      </c>
      <c r="R172" s="189">
        <f t="shared" si="22"/>
        <v>0</v>
      </c>
      <c r="S172" s="189">
        <v>0</v>
      </c>
      <c r="T172" s="190">
        <f t="shared" si="2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253</v>
      </c>
      <c r="AT172" s="191" t="s">
        <v>159</v>
      </c>
      <c r="AU172" s="191" t="s">
        <v>77</v>
      </c>
      <c r="AY172" s="19" t="s">
        <v>156</v>
      </c>
      <c r="BE172" s="192">
        <f t="shared" si="24"/>
        <v>0</v>
      </c>
      <c r="BF172" s="192">
        <f t="shared" si="25"/>
        <v>0</v>
      </c>
      <c r="BG172" s="192">
        <f t="shared" si="26"/>
        <v>0</v>
      </c>
      <c r="BH172" s="192">
        <f t="shared" si="27"/>
        <v>0</v>
      </c>
      <c r="BI172" s="192">
        <f t="shared" si="28"/>
        <v>0</v>
      </c>
      <c r="BJ172" s="19" t="s">
        <v>75</v>
      </c>
      <c r="BK172" s="192">
        <f t="shared" si="29"/>
        <v>0</v>
      </c>
      <c r="BL172" s="19" t="s">
        <v>253</v>
      </c>
      <c r="BM172" s="191" t="s">
        <v>2236</v>
      </c>
    </row>
    <row r="173" spans="1:65" s="2" customFormat="1" ht="24.2" customHeight="1">
      <c r="A173" s="36"/>
      <c r="B173" s="37"/>
      <c r="C173" s="180" t="s">
        <v>497</v>
      </c>
      <c r="D173" s="180" t="s">
        <v>159</v>
      </c>
      <c r="E173" s="181" t="s">
        <v>1473</v>
      </c>
      <c r="F173" s="182" t="s">
        <v>1474</v>
      </c>
      <c r="G173" s="183" t="s">
        <v>345</v>
      </c>
      <c r="H173" s="184">
        <v>4</v>
      </c>
      <c r="I173" s="185"/>
      <c r="J173" s="186">
        <f t="shared" si="20"/>
        <v>0</v>
      </c>
      <c r="K173" s="182" t="s">
        <v>163</v>
      </c>
      <c r="L173" s="41"/>
      <c r="M173" s="187" t="s">
        <v>19</v>
      </c>
      <c r="N173" s="188" t="s">
        <v>39</v>
      </c>
      <c r="O173" s="66"/>
      <c r="P173" s="189">
        <f t="shared" si="21"/>
        <v>0</v>
      </c>
      <c r="Q173" s="189">
        <v>0</v>
      </c>
      <c r="R173" s="189">
        <f t="shared" si="22"/>
        <v>0</v>
      </c>
      <c r="S173" s="189">
        <v>0</v>
      </c>
      <c r="T173" s="190">
        <f t="shared" si="2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253</v>
      </c>
      <c r="AT173" s="191" t="s">
        <v>159</v>
      </c>
      <c r="AU173" s="191" t="s">
        <v>77</v>
      </c>
      <c r="AY173" s="19" t="s">
        <v>156</v>
      </c>
      <c r="BE173" s="192">
        <f t="shared" si="24"/>
        <v>0</v>
      </c>
      <c r="BF173" s="192">
        <f t="shared" si="25"/>
        <v>0</v>
      </c>
      <c r="BG173" s="192">
        <f t="shared" si="26"/>
        <v>0</v>
      </c>
      <c r="BH173" s="192">
        <f t="shared" si="27"/>
        <v>0</v>
      </c>
      <c r="BI173" s="192">
        <f t="shared" si="28"/>
        <v>0</v>
      </c>
      <c r="BJ173" s="19" t="s">
        <v>75</v>
      </c>
      <c r="BK173" s="192">
        <f t="shared" si="29"/>
        <v>0</v>
      </c>
      <c r="BL173" s="19" t="s">
        <v>253</v>
      </c>
      <c r="BM173" s="191" t="s">
        <v>2237</v>
      </c>
    </row>
    <row r="174" spans="1:65" s="2" customFormat="1" ht="14.45" customHeight="1">
      <c r="A174" s="36"/>
      <c r="B174" s="37"/>
      <c r="C174" s="180" t="s">
        <v>500</v>
      </c>
      <c r="D174" s="180" t="s">
        <v>159</v>
      </c>
      <c r="E174" s="181" t="s">
        <v>1479</v>
      </c>
      <c r="F174" s="182" t="s">
        <v>1480</v>
      </c>
      <c r="G174" s="183" t="s">
        <v>345</v>
      </c>
      <c r="H174" s="184">
        <v>1</v>
      </c>
      <c r="I174" s="185"/>
      <c r="J174" s="186">
        <f t="shared" si="20"/>
        <v>0</v>
      </c>
      <c r="K174" s="182" t="s">
        <v>19</v>
      </c>
      <c r="L174" s="41"/>
      <c r="M174" s="187" t="s">
        <v>19</v>
      </c>
      <c r="N174" s="188" t="s">
        <v>39</v>
      </c>
      <c r="O174" s="66"/>
      <c r="P174" s="189">
        <f t="shared" si="21"/>
        <v>0</v>
      </c>
      <c r="Q174" s="189">
        <v>0</v>
      </c>
      <c r="R174" s="189">
        <f t="shared" si="22"/>
        <v>0</v>
      </c>
      <c r="S174" s="189">
        <v>0</v>
      </c>
      <c r="T174" s="190">
        <f t="shared" si="2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253</v>
      </c>
      <c r="AT174" s="191" t="s">
        <v>159</v>
      </c>
      <c r="AU174" s="191" t="s">
        <v>77</v>
      </c>
      <c r="AY174" s="19" t="s">
        <v>156</v>
      </c>
      <c r="BE174" s="192">
        <f t="shared" si="24"/>
        <v>0</v>
      </c>
      <c r="BF174" s="192">
        <f t="shared" si="25"/>
        <v>0</v>
      </c>
      <c r="BG174" s="192">
        <f t="shared" si="26"/>
        <v>0</v>
      </c>
      <c r="BH174" s="192">
        <f t="shared" si="27"/>
        <v>0</v>
      </c>
      <c r="BI174" s="192">
        <f t="shared" si="28"/>
        <v>0</v>
      </c>
      <c r="BJ174" s="19" t="s">
        <v>75</v>
      </c>
      <c r="BK174" s="192">
        <f t="shared" si="29"/>
        <v>0</v>
      </c>
      <c r="BL174" s="19" t="s">
        <v>253</v>
      </c>
      <c r="BM174" s="191" t="s">
        <v>2238</v>
      </c>
    </row>
    <row r="175" spans="1:65" s="12" customFormat="1" ht="22.9" customHeight="1">
      <c r="B175" s="164"/>
      <c r="C175" s="165"/>
      <c r="D175" s="166" t="s">
        <v>67</v>
      </c>
      <c r="E175" s="178" t="s">
        <v>970</v>
      </c>
      <c r="F175" s="178" t="s">
        <v>971</v>
      </c>
      <c r="G175" s="165"/>
      <c r="H175" s="165"/>
      <c r="I175" s="168"/>
      <c r="J175" s="179">
        <f>BK175</f>
        <v>0</v>
      </c>
      <c r="K175" s="165"/>
      <c r="L175" s="170"/>
      <c r="M175" s="171"/>
      <c r="N175" s="172"/>
      <c r="O175" s="172"/>
      <c r="P175" s="173">
        <f>SUM(P176:P177)</f>
        <v>0</v>
      </c>
      <c r="Q175" s="172"/>
      <c r="R175" s="173">
        <f>SUM(R176:R177)</f>
        <v>0</v>
      </c>
      <c r="S175" s="172"/>
      <c r="T175" s="174">
        <f>SUM(T176:T177)</f>
        <v>0</v>
      </c>
      <c r="AR175" s="175" t="s">
        <v>164</v>
      </c>
      <c r="AT175" s="176" t="s">
        <v>67</v>
      </c>
      <c r="AU175" s="176" t="s">
        <v>75</v>
      </c>
      <c r="AY175" s="175" t="s">
        <v>156</v>
      </c>
      <c r="BK175" s="177">
        <f>SUM(BK176:BK177)</f>
        <v>0</v>
      </c>
    </row>
    <row r="176" spans="1:65" s="2" customFormat="1" ht="24.2" customHeight="1">
      <c r="A176" s="36"/>
      <c r="B176" s="37"/>
      <c r="C176" s="180" t="s">
        <v>505</v>
      </c>
      <c r="D176" s="180" t="s">
        <v>159</v>
      </c>
      <c r="E176" s="181" t="s">
        <v>1482</v>
      </c>
      <c r="F176" s="182" t="s">
        <v>1483</v>
      </c>
      <c r="G176" s="183" t="s">
        <v>975</v>
      </c>
      <c r="H176" s="184">
        <v>2</v>
      </c>
      <c r="I176" s="185"/>
      <c r="J176" s="186">
        <f>ROUND(I176*H176,2)</f>
        <v>0</v>
      </c>
      <c r="K176" s="182" t="s">
        <v>163</v>
      </c>
      <c r="L176" s="41"/>
      <c r="M176" s="187" t="s">
        <v>19</v>
      </c>
      <c r="N176" s="188" t="s">
        <v>39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976</v>
      </c>
      <c r="AT176" s="191" t="s">
        <v>159</v>
      </c>
      <c r="AU176" s="191" t="s">
        <v>77</v>
      </c>
      <c r="AY176" s="19" t="s">
        <v>156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75</v>
      </c>
      <c r="BK176" s="192">
        <f>ROUND(I176*H176,2)</f>
        <v>0</v>
      </c>
      <c r="BL176" s="19" t="s">
        <v>976</v>
      </c>
      <c r="BM176" s="191" t="s">
        <v>2239</v>
      </c>
    </row>
    <row r="177" spans="1:65" s="2" customFormat="1" ht="24.2" customHeight="1">
      <c r="A177" s="36"/>
      <c r="B177" s="37"/>
      <c r="C177" s="180" t="s">
        <v>509</v>
      </c>
      <c r="D177" s="180" t="s">
        <v>159</v>
      </c>
      <c r="E177" s="181" t="s">
        <v>973</v>
      </c>
      <c r="F177" s="182" t="s">
        <v>974</v>
      </c>
      <c r="G177" s="183" t="s">
        <v>975</v>
      </c>
      <c r="H177" s="184">
        <v>4</v>
      </c>
      <c r="I177" s="185"/>
      <c r="J177" s="186">
        <f>ROUND(I177*H177,2)</f>
        <v>0</v>
      </c>
      <c r="K177" s="182" t="s">
        <v>163</v>
      </c>
      <c r="L177" s="41"/>
      <c r="M177" s="243" t="s">
        <v>19</v>
      </c>
      <c r="N177" s="244" t="s">
        <v>39</v>
      </c>
      <c r="O177" s="245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976</v>
      </c>
      <c r="AT177" s="191" t="s">
        <v>159</v>
      </c>
      <c r="AU177" s="191" t="s">
        <v>77</v>
      </c>
      <c r="AY177" s="19" t="s">
        <v>156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75</v>
      </c>
      <c r="BK177" s="192">
        <f>ROUND(I177*H177,2)</f>
        <v>0</v>
      </c>
      <c r="BL177" s="19" t="s">
        <v>976</v>
      </c>
      <c r="BM177" s="191" t="s">
        <v>2240</v>
      </c>
    </row>
    <row r="178" spans="1:65" s="2" customFormat="1" ht="6.95" customHeight="1">
      <c r="A178" s="36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41"/>
      <c r="M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</row>
  </sheetData>
  <sheetProtection algorithmName="SHA-512" hashValue="d8sgP7quD90rh1BL4iDishO6UGVRDPvBf215PgNJyiO1cEj5duIXhRIa9NE9u2y9tghu6O/rxeoJIy599qrqDA==" saltValue="Bz2CVzViR+PZDpViUJEGL2pBC8pjA7xuUzFtaoZfkRxCDc3IxxB4ajADZyGMxP3Q1dsSP25ad4BbGSeLml6m8Q==" spinCount="100000" sheet="1" objects="1" scenarios="1" formatColumns="0" formatRows="0" autoFilter="0"/>
  <autoFilter ref="C93:K177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s="2" customFormat="1" ht="12" customHeight="1">
      <c r="A8" s="36"/>
      <c r="B8" s="41"/>
      <c r="C8" s="36"/>
      <c r="D8" s="114" t="s">
        <v>114</v>
      </c>
      <c r="E8" s="36"/>
      <c r="F8" s="36"/>
      <c r="G8" s="36"/>
      <c r="H8" s="36"/>
      <c r="I8" s="36"/>
      <c r="J8" s="36"/>
      <c r="K8" s="36"/>
      <c r="L8" s="11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2241</v>
      </c>
      <c r="F9" s="389"/>
      <c r="G9" s="389"/>
      <c r="H9" s="38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4" t="s">
        <v>19</v>
      </c>
      <c r="G11" s="36"/>
      <c r="H11" s="36"/>
      <c r="I11" s="114" t="s">
        <v>20</v>
      </c>
      <c r="J11" s="104" t="s">
        <v>19</v>
      </c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4" t="s">
        <v>22</v>
      </c>
      <c r="G12" s="36"/>
      <c r="H12" s="36"/>
      <c r="I12" s="114" t="s">
        <v>23</v>
      </c>
      <c r="J12" s="117">
        <f>'Rekapitulace zakázky'!AN8</f>
        <v>0</v>
      </c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4" t="str">
        <f>IF('Rekapitulace zakázky'!AN10="","",'Rekapitulace zakázky'!AN10)</f>
        <v/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4" t="str">
        <f>IF('Rekapitulace zakázky'!E11="","",'Rekapitulace zakázky'!E11)</f>
        <v xml:space="preserve"> </v>
      </c>
      <c r="F15" s="36"/>
      <c r="G15" s="36"/>
      <c r="H15" s="36"/>
      <c r="I15" s="114" t="s">
        <v>26</v>
      </c>
      <c r="J15" s="104" t="str">
        <f>IF('Rekapitulace zakázky'!AN11="","",'Rekapitulace zakázky'!AN11)</f>
        <v/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27</v>
      </c>
      <c r="E17" s="36"/>
      <c r="F17" s="36"/>
      <c r="G17" s="36"/>
      <c r="H17" s="36"/>
      <c r="I17" s="114" t="s">
        <v>25</v>
      </c>
      <c r="J17" s="32" t="str">
        <f>'Rekapitulace zakázky'!AN13</f>
        <v>Vyplň údaj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1" t="str">
        <f>'Rekapitulace zakázky'!E14</f>
        <v>Vyplň údaj</v>
      </c>
      <c r="F18" s="392"/>
      <c r="G18" s="392"/>
      <c r="H18" s="392"/>
      <c r="I18" s="114" t="s">
        <v>26</v>
      </c>
      <c r="J18" s="32" t="str">
        <f>'Rekapitulace zakázky'!AN14</f>
        <v>Vyplň údaj</v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29</v>
      </c>
      <c r="E20" s="36"/>
      <c r="F20" s="36"/>
      <c r="G20" s="36"/>
      <c r="H20" s="36"/>
      <c r="I20" s="114" t="s">
        <v>25</v>
      </c>
      <c r="J20" s="104" t="str">
        <f>IF('Rekapitulace zakázky'!AN16="","",'Rekapitulace zakázky'!AN16)</f>
        <v/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4" t="str">
        <f>IF('Rekapitulace zakázky'!E17="","",'Rekapitulace zakázky'!E17)</f>
        <v xml:space="preserve"> </v>
      </c>
      <c r="F21" s="36"/>
      <c r="G21" s="36"/>
      <c r="H21" s="36"/>
      <c r="I21" s="114" t="s">
        <v>26</v>
      </c>
      <c r="J21" s="104" t="str">
        <f>IF('Rekapitulace zakázky'!AN17="","",'Rekapitulace zakázky'!AN17)</f>
        <v/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31</v>
      </c>
      <c r="E23" s="36"/>
      <c r="F23" s="36"/>
      <c r="G23" s="36"/>
      <c r="H23" s="36"/>
      <c r="I23" s="114" t="s">
        <v>25</v>
      </c>
      <c r="J23" s="104" t="str">
        <f>IF('Rekapitulace zakázky'!AN19="","",'Rekapitulace zakázky'!AN19)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4" t="str">
        <f>IF('Rekapitulace zakázky'!E20="","",'Rekapitulace zakázky'!E20)</f>
        <v xml:space="preserve"> </v>
      </c>
      <c r="F24" s="36"/>
      <c r="G24" s="36"/>
      <c r="H24" s="36"/>
      <c r="I24" s="114" t="s">
        <v>26</v>
      </c>
      <c r="J24" s="104" t="str">
        <f>IF('Rekapitulace zakázky'!AN20="","",'Rekapitulace zakázky'!AN20)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32</v>
      </c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8"/>
      <c r="B27" s="119"/>
      <c r="C27" s="118"/>
      <c r="D27" s="118"/>
      <c r="E27" s="393" t="s">
        <v>19</v>
      </c>
      <c r="F27" s="393"/>
      <c r="G27" s="393"/>
      <c r="H27" s="393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1"/>
      <c r="E29" s="121"/>
      <c r="F29" s="121"/>
      <c r="G29" s="121"/>
      <c r="H29" s="121"/>
      <c r="I29" s="121"/>
      <c r="J29" s="121"/>
      <c r="K29" s="121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34</v>
      </c>
      <c r="E30" s="36"/>
      <c r="F30" s="36"/>
      <c r="G30" s="36"/>
      <c r="H30" s="36"/>
      <c r="I30" s="36"/>
      <c r="J30" s="123">
        <f>ROUND(J87, 2)</f>
        <v>0</v>
      </c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36</v>
      </c>
      <c r="G32" s="36"/>
      <c r="H32" s="36"/>
      <c r="I32" s="124" t="s">
        <v>35</v>
      </c>
      <c r="J32" s="124" t="s">
        <v>37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5" t="s">
        <v>38</v>
      </c>
      <c r="E33" s="114" t="s">
        <v>39</v>
      </c>
      <c r="F33" s="125">
        <f>ROUND((SUM(BE87:BE104)),  2)</f>
        <v>0</v>
      </c>
      <c r="G33" s="36"/>
      <c r="H33" s="36"/>
      <c r="I33" s="126">
        <v>0.21</v>
      </c>
      <c r="J33" s="125">
        <f>ROUND(((SUM(BE87:BE104))*I33),  2)</f>
        <v>0</v>
      </c>
      <c r="K33" s="36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40</v>
      </c>
      <c r="F34" s="125">
        <f>ROUND((SUM(BF87:BF104)),  2)</f>
        <v>0</v>
      </c>
      <c r="G34" s="36"/>
      <c r="H34" s="36"/>
      <c r="I34" s="126">
        <v>0.15</v>
      </c>
      <c r="J34" s="125">
        <f>ROUND(((SUM(BF87:BF104))*I34), 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41</v>
      </c>
      <c r="F35" s="125">
        <f>ROUND((SUM(BG87:BG104)),  2)</f>
        <v>0</v>
      </c>
      <c r="G35" s="36"/>
      <c r="H35" s="36"/>
      <c r="I35" s="126">
        <v>0.21</v>
      </c>
      <c r="J35" s="125">
        <f>0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42</v>
      </c>
      <c r="F36" s="125">
        <f>ROUND((SUM(BH87:BH104)),  2)</f>
        <v>0</v>
      </c>
      <c r="G36" s="36"/>
      <c r="H36" s="36"/>
      <c r="I36" s="126">
        <v>0.15</v>
      </c>
      <c r="J36" s="125">
        <f>0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ROUND((SUM(BI87:BI104)),  2)</f>
        <v>0</v>
      </c>
      <c r="G37" s="36"/>
      <c r="H37" s="36"/>
      <c r="I37" s="126">
        <v>0</v>
      </c>
      <c r="J37" s="125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29"/>
      <c r="J39" s="132">
        <f>SUM(J30:J37)</f>
        <v>0</v>
      </c>
      <c r="K39" s="133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120</v>
      </c>
      <c r="D45" s="38"/>
      <c r="E45" s="38"/>
      <c r="F45" s="38"/>
      <c r="G45" s="38"/>
      <c r="H45" s="38"/>
      <c r="I45" s="38"/>
      <c r="J45" s="38"/>
      <c r="K45" s="38"/>
      <c r="L45" s="11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4" t="str">
        <f>E7</f>
        <v>Prostějov ON - oprava (ZTI a ÚT ubytovny ve VB)</v>
      </c>
      <c r="F48" s="395"/>
      <c r="G48" s="395"/>
      <c r="H48" s="395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114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6" t="str">
        <f>E9</f>
        <v>VRN - Vedlejší rozpočtové náklady</v>
      </c>
      <c r="F50" s="397"/>
      <c r="G50" s="397"/>
      <c r="H50" s="397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29</v>
      </c>
      <c r="J54" s="34" t="str">
        <f>E21</f>
        <v xml:space="preserve"> </v>
      </c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27</v>
      </c>
      <c r="D55" s="38"/>
      <c r="E55" s="38"/>
      <c r="F55" s="29" t="str">
        <f>IF(E18="","",E18)</f>
        <v>Vyplň údaj</v>
      </c>
      <c r="G55" s="38"/>
      <c r="H55" s="38"/>
      <c r="I55" s="31" t="s">
        <v>31</v>
      </c>
      <c r="J55" s="34" t="str">
        <f>E24</f>
        <v xml:space="preserve"> </v>
      </c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121</v>
      </c>
      <c r="D57" s="139"/>
      <c r="E57" s="139"/>
      <c r="F57" s="139"/>
      <c r="G57" s="139"/>
      <c r="H57" s="139"/>
      <c r="I57" s="139"/>
      <c r="J57" s="140" t="s">
        <v>122</v>
      </c>
      <c r="K57" s="139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66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123</v>
      </c>
    </row>
    <row r="60" spans="1:47" s="9" customFormat="1" ht="24.95" customHeight="1">
      <c r="B60" s="142"/>
      <c r="C60" s="143"/>
      <c r="D60" s="144" t="s">
        <v>2241</v>
      </c>
      <c r="E60" s="145"/>
      <c r="F60" s="145"/>
      <c r="G60" s="145"/>
      <c r="H60" s="145"/>
      <c r="I60" s="145"/>
      <c r="J60" s="146">
        <f>J88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2242</v>
      </c>
      <c r="E61" s="150"/>
      <c r="F61" s="150"/>
      <c r="G61" s="150"/>
      <c r="H61" s="150"/>
      <c r="I61" s="150"/>
      <c r="J61" s="151">
        <f>J89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2243</v>
      </c>
      <c r="E62" s="150"/>
      <c r="F62" s="150"/>
      <c r="G62" s="150"/>
      <c r="H62" s="150"/>
      <c r="I62" s="150"/>
      <c r="J62" s="151">
        <f>J92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2244</v>
      </c>
      <c r="E63" s="150"/>
      <c r="F63" s="150"/>
      <c r="G63" s="150"/>
      <c r="H63" s="150"/>
      <c r="I63" s="150"/>
      <c r="J63" s="151">
        <f>J94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2245</v>
      </c>
      <c r="E64" s="150"/>
      <c r="F64" s="150"/>
      <c r="G64" s="150"/>
      <c r="H64" s="150"/>
      <c r="I64" s="150"/>
      <c r="J64" s="151">
        <f>J96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2246</v>
      </c>
      <c r="E65" s="150"/>
      <c r="F65" s="150"/>
      <c r="G65" s="150"/>
      <c r="H65" s="150"/>
      <c r="I65" s="150"/>
      <c r="J65" s="151">
        <f>J99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2247</v>
      </c>
      <c r="E66" s="150"/>
      <c r="F66" s="150"/>
      <c r="G66" s="150"/>
      <c r="H66" s="150"/>
      <c r="I66" s="150"/>
      <c r="J66" s="151">
        <f>J101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2248</v>
      </c>
      <c r="E67" s="150"/>
      <c r="F67" s="150"/>
      <c r="G67" s="150"/>
      <c r="H67" s="150"/>
      <c r="I67" s="150"/>
      <c r="J67" s="151">
        <f>J103</f>
        <v>0</v>
      </c>
      <c r="K67" s="98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141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4" t="str">
        <f>E7</f>
        <v>Prostějov ON - oprava (ZTI a ÚT ubytovny ve VB)</v>
      </c>
      <c r="F77" s="395"/>
      <c r="G77" s="395"/>
      <c r="H77" s="395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114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6" t="str">
        <f>E9</f>
        <v>VRN - Vedlejší rozpočtové náklady</v>
      </c>
      <c r="F79" s="397"/>
      <c r="G79" s="397"/>
      <c r="H79" s="397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 xml:space="preserve"> </v>
      </c>
      <c r="G81" s="38"/>
      <c r="H81" s="38"/>
      <c r="I81" s="31" t="s">
        <v>23</v>
      </c>
      <c r="J81" s="61">
        <f>IF(J12="","",J12)</f>
        <v>0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24</v>
      </c>
      <c r="D83" s="38"/>
      <c r="E83" s="38"/>
      <c r="F83" s="29" t="str">
        <f>E15</f>
        <v xml:space="preserve"> </v>
      </c>
      <c r="G83" s="38"/>
      <c r="H83" s="38"/>
      <c r="I83" s="31" t="s">
        <v>29</v>
      </c>
      <c r="J83" s="34" t="str">
        <f>E21</f>
        <v xml:space="preserve"> 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27</v>
      </c>
      <c r="D84" s="38"/>
      <c r="E84" s="38"/>
      <c r="F84" s="29" t="str">
        <f>IF(E18="","",E18)</f>
        <v>Vyplň údaj</v>
      </c>
      <c r="G84" s="38"/>
      <c r="H84" s="38"/>
      <c r="I84" s="31" t="s">
        <v>31</v>
      </c>
      <c r="J84" s="34" t="str">
        <f>E24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142</v>
      </c>
      <c r="D86" s="156" t="s">
        <v>53</v>
      </c>
      <c r="E86" s="156" t="s">
        <v>49</v>
      </c>
      <c r="F86" s="156" t="s">
        <v>50</v>
      </c>
      <c r="G86" s="156" t="s">
        <v>143</v>
      </c>
      <c r="H86" s="156" t="s">
        <v>144</v>
      </c>
      <c r="I86" s="156" t="s">
        <v>145</v>
      </c>
      <c r="J86" s="156" t="s">
        <v>122</v>
      </c>
      <c r="K86" s="157" t="s">
        <v>146</v>
      </c>
      <c r="L86" s="158"/>
      <c r="M86" s="70" t="s">
        <v>19</v>
      </c>
      <c r="N86" s="71" t="s">
        <v>38</v>
      </c>
      <c r="O86" s="71" t="s">
        <v>147</v>
      </c>
      <c r="P86" s="71" t="s">
        <v>148</v>
      </c>
      <c r="Q86" s="71" t="s">
        <v>149</v>
      </c>
      <c r="R86" s="71" t="s">
        <v>150</v>
      </c>
      <c r="S86" s="71" t="s">
        <v>151</v>
      </c>
      <c r="T86" s="72" t="s">
        <v>152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153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</f>
        <v>0</v>
      </c>
      <c r="Q87" s="74"/>
      <c r="R87" s="161">
        <f>R88</f>
        <v>0</v>
      </c>
      <c r="S87" s="74"/>
      <c r="T87" s="16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67</v>
      </c>
      <c r="AU87" s="19" t="s">
        <v>123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67</v>
      </c>
      <c r="E88" s="167" t="s">
        <v>110</v>
      </c>
      <c r="F88" s="167" t="s">
        <v>111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P89+P92+P94+P96+P99+P101+P103</f>
        <v>0</v>
      </c>
      <c r="Q88" s="172"/>
      <c r="R88" s="173">
        <f>R89+R92+R94+R96+R99+R101+R103</f>
        <v>0</v>
      </c>
      <c r="S88" s="172"/>
      <c r="T88" s="174">
        <f>T89+T92+T94+T96+T99+T101+T103</f>
        <v>0</v>
      </c>
      <c r="AR88" s="175" t="s">
        <v>180</v>
      </c>
      <c r="AT88" s="176" t="s">
        <v>67</v>
      </c>
      <c r="AU88" s="176" t="s">
        <v>68</v>
      </c>
      <c r="AY88" s="175" t="s">
        <v>156</v>
      </c>
      <c r="BK88" s="177">
        <f>BK89+BK92+BK94+BK96+BK99+BK101+BK103</f>
        <v>0</v>
      </c>
    </row>
    <row r="89" spans="1:65" s="12" customFormat="1" ht="22.9" customHeight="1">
      <c r="B89" s="164"/>
      <c r="C89" s="165"/>
      <c r="D89" s="166" t="s">
        <v>67</v>
      </c>
      <c r="E89" s="178" t="s">
        <v>2249</v>
      </c>
      <c r="F89" s="178" t="s">
        <v>2250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SUM(P90:P91)</f>
        <v>0</v>
      </c>
      <c r="Q89" s="172"/>
      <c r="R89" s="173">
        <f>SUM(R90:R91)</f>
        <v>0</v>
      </c>
      <c r="S89" s="172"/>
      <c r="T89" s="174">
        <f>SUM(T90:T91)</f>
        <v>0</v>
      </c>
      <c r="AR89" s="175" t="s">
        <v>180</v>
      </c>
      <c r="AT89" s="176" t="s">
        <v>67</v>
      </c>
      <c r="AU89" s="176" t="s">
        <v>75</v>
      </c>
      <c r="AY89" s="175" t="s">
        <v>156</v>
      </c>
      <c r="BK89" s="177">
        <f>SUM(BK90:BK91)</f>
        <v>0</v>
      </c>
    </row>
    <row r="90" spans="1:65" s="2" customFormat="1" ht="14.45" customHeight="1">
      <c r="A90" s="36"/>
      <c r="B90" s="37"/>
      <c r="C90" s="180" t="s">
        <v>75</v>
      </c>
      <c r="D90" s="180" t="s">
        <v>159</v>
      </c>
      <c r="E90" s="181" t="s">
        <v>2251</v>
      </c>
      <c r="F90" s="182" t="s">
        <v>2252</v>
      </c>
      <c r="G90" s="183" t="s">
        <v>641</v>
      </c>
      <c r="H90" s="184">
        <v>1</v>
      </c>
      <c r="I90" s="185"/>
      <c r="J90" s="186">
        <f>ROUND(I90*H90,2)</f>
        <v>0</v>
      </c>
      <c r="K90" s="182" t="s">
        <v>163</v>
      </c>
      <c r="L90" s="41"/>
      <c r="M90" s="187" t="s">
        <v>19</v>
      </c>
      <c r="N90" s="188" t="s">
        <v>39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2253</v>
      </c>
      <c r="AT90" s="191" t="s">
        <v>159</v>
      </c>
      <c r="AU90" s="191" t="s">
        <v>77</v>
      </c>
      <c r="AY90" s="19" t="s">
        <v>156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75</v>
      </c>
      <c r="BK90" s="192">
        <f>ROUND(I90*H90,2)</f>
        <v>0</v>
      </c>
      <c r="BL90" s="19" t="s">
        <v>2253</v>
      </c>
      <c r="BM90" s="191" t="s">
        <v>2254</v>
      </c>
    </row>
    <row r="91" spans="1:65" s="2" customFormat="1" ht="14.45" customHeight="1">
      <c r="A91" s="36"/>
      <c r="B91" s="37"/>
      <c r="C91" s="180" t="s">
        <v>77</v>
      </c>
      <c r="D91" s="180" t="s">
        <v>159</v>
      </c>
      <c r="E91" s="181" t="s">
        <v>2255</v>
      </c>
      <c r="F91" s="182" t="s">
        <v>2256</v>
      </c>
      <c r="G91" s="183" t="s">
        <v>641</v>
      </c>
      <c r="H91" s="184">
        <v>1</v>
      </c>
      <c r="I91" s="185"/>
      <c r="J91" s="186">
        <f>ROUND(I91*H91,2)</f>
        <v>0</v>
      </c>
      <c r="K91" s="182" t="s">
        <v>163</v>
      </c>
      <c r="L91" s="41"/>
      <c r="M91" s="187" t="s">
        <v>19</v>
      </c>
      <c r="N91" s="188" t="s">
        <v>39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164</v>
      </c>
      <c r="AT91" s="191" t="s">
        <v>159</v>
      </c>
      <c r="AU91" s="191" t="s">
        <v>77</v>
      </c>
      <c r="AY91" s="19" t="s">
        <v>156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75</v>
      </c>
      <c r="BK91" s="192">
        <f>ROUND(I91*H91,2)</f>
        <v>0</v>
      </c>
      <c r="BL91" s="19" t="s">
        <v>164</v>
      </c>
      <c r="BM91" s="191" t="s">
        <v>2257</v>
      </c>
    </row>
    <row r="92" spans="1:65" s="12" customFormat="1" ht="22.9" customHeight="1">
      <c r="B92" s="164"/>
      <c r="C92" s="165"/>
      <c r="D92" s="166" t="s">
        <v>67</v>
      </c>
      <c r="E92" s="178" t="s">
        <v>2258</v>
      </c>
      <c r="F92" s="178" t="s">
        <v>2259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180</v>
      </c>
      <c r="AT92" s="176" t="s">
        <v>67</v>
      </c>
      <c r="AU92" s="176" t="s">
        <v>75</v>
      </c>
      <c r="AY92" s="175" t="s">
        <v>156</v>
      </c>
      <c r="BK92" s="177">
        <f>BK93</f>
        <v>0</v>
      </c>
    </row>
    <row r="93" spans="1:65" s="2" customFormat="1" ht="14.45" customHeight="1">
      <c r="A93" s="36"/>
      <c r="B93" s="37"/>
      <c r="C93" s="180" t="s">
        <v>85</v>
      </c>
      <c r="D93" s="180" t="s">
        <v>159</v>
      </c>
      <c r="E93" s="181" t="s">
        <v>2260</v>
      </c>
      <c r="F93" s="182" t="s">
        <v>2259</v>
      </c>
      <c r="G93" s="183" t="s">
        <v>641</v>
      </c>
      <c r="H93" s="184">
        <v>1</v>
      </c>
      <c r="I93" s="185"/>
      <c r="J93" s="186">
        <f>ROUND(I93*H93,2)</f>
        <v>0</v>
      </c>
      <c r="K93" s="182" t="s">
        <v>163</v>
      </c>
      <c r="L93" s="41"/>
      <c r="M93" s="187" t="s">
        <v>19</v>
      </c>
      <c r="N93" s="188" t="s">
        <v>39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164</v>
      </c>
      <c r="AT93" s="191" t="s">
        <v>159</v>
      </c>
      <c r="AU93" s="191" t="s">
        <v>77</v>
      </c>
      <c r="AY93" s="19" t="s">
        <v>156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75</v>
      </c>
      <c r="BK93" s="192">
        <f>ROUND(I93*H93,2)</f>
        <v>0</v>
      </c>
      <c r="BL93" s="19" t="s">
        <v>164</v>
      </c>
      <c r="BM93" s="191" t="s">
        <v>2261</v>
      </c>
    </row>
    <row r="94" spans="1:65" s="12" customFormat="1" ht="22.9" customHeight="1">
      <c r="B94" s="164"/>
      <c r="C94" s="165"/>
      <c r="D94" s="166" t="s">
        <v>67</v>
      </c>
      <c r="E94" s="178" t="s">
        <v>2262</v>
      </c>
      <c r="F94" s="178" t="s">
        <v>2263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180</v>
      </c>
      <c r="AT94" s="176" t="s">
        <v>67</v>
      </c>
      <c r="AU94" s="176" t="s">
        <v>75</v>
      </c>
      <c r="AY94" s="175" t="s">
        <v>156</v>
      </c>
      <c r="BK94" s="177">
        <f>BK95</f>
        <v>0</v>
      </c>
    </row>
    <row r="95" spans="1:65" s="2" customFormat="1" ht="14.45" customHeight="1">
      <c r="A95" s="36"/>
      <c r="B95" s="37"/>
      <c r="C95" s="180" t="s">
        <v>164</v>
      </c>
      <c r="D95" s="180" t="s">
        <v>159</v>
      </c>
      <c r="E95" s="181" t="s">
        <v>2264</v>
      </c>
      <c r="F95" s="182" t="s">
        <v>2263</v>
      </c>
      <c r="G95" s="183" t="s">
        <v>641</v>
      </c>
      <c r="H95" s="184">
        <v>1</v>
      </c>
      <c r="I95" s="185"/>
      <c r="J95" s="186">
        <f>ROUND(I95*H95,2)</f>
        <v>0</v>
      </c>
      <c r="K95" s="182" t="s">
        <v>163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164</v>
      </c>
      <c r="AT95" s="191" t="s">
        <v>159</v>
      </c>
      <c r="AU95" s="191" t="s">
        <v>77</v>
      </c>
      <c r="AY95" s="19" t="s">
        <v>156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75</v>
      </c>
      <c r="BK95" s="192">
        <f>ROUND(I95*H95,2)</f>
        <v>0</v>
      </c>
      <c r="BL95" s="19" t="s">
        <v>164</v>
      </c>
      <c r="BM95" s="191" t="s">
        <v>2265</v>
      </c>
    </row>
    <row r="96" spans="1:65" s="12" customFormat="1" ht="22.9" customHeight="1">
      <c r="B96" s="164"/>
      <c r="C96" s="165"/>
      <c r="D96" s="166" t="s">
        <v>67</v>
      </c>
      <c r="E96" s="178" t="s">
        <v>2266</v>
      </c>
      <c r="F96" s="178" t="s">
        <v>2267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SUM(P97:P98)</f>
        <v>0</v>
      </c>
      <c r="Q96" s="172"/>
      <c r="R96" s="173">
        <f>SUM(R97:R98)</f>
        <v>0</v>
      </c>
      <c r="S96" s="172"/>
      <c r="T96" s="174">
        <f>SUM(T97:T98)</f>
        <v>0</v>
      </c>
      <c r="AR96" s="175" t="s">
        <v>180</v>
      </c>
      <c r="AT96" s="176" t="s">
        <v>67</v>
      </c>
      <c r="AU96" s="176" t="s">
        <v>75</v>
      </c>
      <c r="AY96" s="175" t="s">
        <v>156</v>
      </c>
      <c r="BK96" s="177">
        <f>SUM(BK97:BK98)</f>
        <v>0</v>
      </c>
    </row>
    <row r="97" spans="1:65" s="2" customFormat="1" ht="14.45" customHeight="1">
      <c r="A97" s="36"/>
      <c r="B97" s="37"/>
      <c r="C97" s="180" t="s">
        <v>180</v>
      </c>
      <c r="D97" s="180" t="s">
        <v>159</v>
      </c>
      <c r="E97" s="181" t="s">
        <v>2268</v>
      </c>
      <c r="F97" s="182" t="s">
        <v>2269</v>
      </c>
      <c r="G97" s="183" t="s">
        <v>641</v>
      </c>
      <c r="H97" s="184">
        <v>1</v>
      </c>
      <c r="I97" s="185"/>
      <c r="J97" s="186">
        <f>ROUND(I97*H97,2)</f>
        <v>0</v>
      </c>
      <c r="K97" s="182" t="s">
        <v>163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164</v>
      </c>
      <c r="AT97" s="191" t="s">
        <v>159</v>
      </c>
      <c r="AU97" s="191" t="s">
        <v>77</v>
      </c>
      <c r="AY97" s="19" t="s">
        <v>156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75</v>
      </c>
      <c r="BK97" s="192">
        <f>ROUND(I97*H97,2)</f>
        <v>0</v>
      </c>
      <c r="BL97" s="19" t="s">
        <v>164</v>
      </c>
      <c r="BM97" s="191" t="s">
        <v>2270</v>
      </c>
    </row>
    <row r="98" spans="1:65" s="2" customFormat="1" ht="14.45" customHeight="1">
      <c r="A98" s="36"/>
      <c r="B98" s="37"/>
      <c r="C98" s="180" t="s">
        <v>157</v>
      </c>
      <c r="D98" s="180" t="s">
        <v>159</v>
      </c>
      <c r="E98" s="181" t="s">
        <v>2271</v>
      </c>
      <c r="F98" s="182" t="s">
        <v>2272</v>
      </c>
      <c r="G98" s="183" t="s">
        <v>641</v>
      </c>
      <c r="H98" s="184">
        <v>1</v>
      </c>
      <c r="I98" s="185"/>
      <c r="J98" s="186">
        <f>ROUND(I98*H98,2)</f>
        <v>0</v>
      </c>
      <c r="K98" s="182" t="s">
        <v>163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164</v>
      </c>
      <c r="AT98" s="191" t="s">
        <v>159</v>
      </c>
      <c r="AU98" s="191" t="s">
        <v>77</v>
      </c>
      <c r="AY98" s="19" t="s">
        <v>156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75</v>
      </c>
      <c r="BK98" s="192">
        <f>ROUND(I98*H98,2)</f>
        <v>0</v>
      </c>
      <c r="BL98" s="19" t="s">
        <v>164</v>
      </c>
      <c r="BM98" s="191" t="s">
        <v>2273</v>
      </c>
    </row>
    <row r="99" spans="1:65" s="12" customFormat="1" ht="22.9" customHeight="1">
      <c r="B99" s="164"/>
      <c r="C99" s="165"/>
      <c r="D99" s="166" t="s">
        <v>67</v>
      </c>
      <c r="E99" s="178" t="s">
        <v>2274</v>
      </c>
      <c r="F99" s="178" t="s">
        <v>2275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P100</f>
        <v>0</v>
      </c>
      <c r="Q99" s="172"/>
      <c r="R99" s="173">
        <f>R100</f>
        <v>0</v>
      </c>
      <c r="S99" s="172"/>
      <c r="T99" s="174">
        <f>T100</f>
        <v>0</v>
      </c>
      <c r="AR99" s="175" t="s">
        <v>180</v>
      </c>
      <c r="AT99" s="176" t="s">
        <v>67</v>
      </c>
      <c r="AU99" s="176" t="s">
        <v>75</v>
      </c>
      <c r="AY99" s="175" t="s">
        <v>156</v>
      </c>
      <c r="BK99" s="177">
        <f>BK100</f>
        <v>0</v>
      </c>
    </row>
    <row r="100" spans="1:65" s="2" customFormat="1" ht="14.45" customHeight="1">
      <c r="A100" s="36"/>
      <c r="B100" s="37"/>
      <c r="C100" s="180" t="s">
        <v>198</v>
      </c>
      <c r="D100" s="180" t="s">
        <v>159</v>
      </c>
      <c r="E100" s="181" t="s">
        <v>2276</v>
      </c>
      <c r="F100" s="182" t="s">
        <v>2277</v>
      </c>
      <c r="G100" s="183" t="s">
        <v>641</v>
      </c>
      <c r="H100" s="184">
        <v>1</v>
      </c>
      <c r="I100" s="185"/>
      <c r="J100" s="186">
        <f>ROUND(I100*H100,2)</f>
        <v>0</v>
      </c>
      <c r="K100" s="182" t="s">
        <v>163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164</v>
      </c>
      <c r="AT100" s="191" t="s">
        <v>159</v>
      </c>
      <c r="AU100" s="191" t="s">
        <v>77</v>
      </c>
      <c r="AY100" s="19" t="s">
        <v>156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75</v>
      </c>
      <c r="BK100" s="192">
        <f>ROUND(I100*H100,2)</f>
        <v>0</v>
      </c>
      <c r="BL100" s="19" t="s">
        <v>164</v>
      </c>
      <c r="BM100" s="191" t="s">
        <v>2278</v>
      </c>
    </row>
    <row r="101" spans="1:65" s="12" customFormat="1" ht="22.9" customHeight="1">
      <c r="B101" s="164"/>
      <c r="C101" s="165"/>
      <c r="D101" s="166" t="s">
        <v>67</v>
      </c>
      <c r="E101" s="178" t="s">
        <v>2279</v>
      </c>
      <c r="F101" s="178" t="s">
        <v>2280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P102</f>
        <v>0</v>
      </c>
      <c r="Q101" s="172"/>
      <c r="R101" s="173">
        <f>R102</f>
        <v>0</v>
      </c>
      <c r="S101" s="172"/>
      <c r="T101" s="174">
        <f>T102</f>
        <v>0</v>
      </c>
      <c r="AR101" s="175" t="s">
        <v>180</v>
      </c>
      <c r="AT101" s="176" t="s">
        <v>67</v>
      </c>
      <c r="AU101" s="176" t="s">
        <v>75</v>
      </c>
      <c r="AY101" s="175" t="s">
        <v>156</v>
      </c>
      <c r="BK101" s="177">
        <f>BK102</f>
        <v>0</v>
      </c>
    </row>
    <row r="102" spans="1:65" s="2" customFormat="1" ht="14.45" customHeight="1">
      <c r="A102" s="36"/>
      <c r="B102" s="37"/>
      <c r="C102" s="180" t="s">
        <v>204</v>
      </c>
      <c r="D102" s="180" t="s">
        <v>159</v>
      </c>
      <c r="E102" s="181" t="s">
        <v>2281</v>
      </c>
      <c r="F102" s="182" t="s">
        <v>2280</v>
      </c>
      <c r="G102" s="183" t="s">
        <v>641</v>
      </c>
      <c r="H102" s="184">
        <v>1</v>
      </c>
      <c r="I102" s="185"/>
      <c r="J102" s="186">
        <f>ROUND(I102*H102,2)</f>
        <v>0</v>
      </c>
      <c r="K102" s="182" t="s">
        <v>163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164</v>
      </c>
      <c r="AT102" s="191" t="s">
        <v>159</v>
      </c>
      <c r="AU102" s="191" t="s">
        <v>77</v>
      </c>
      <c r="AY102" s="19" t="s">
        <v>156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75</v>
      </c>
      <c r="BK102" s="192">
        <f>ROUND(I102*H102,2)</f>
        <v>0</v>
      </c>
      <c r="BL102" s="19" t="s">
        <v>164</v>
      </c>
      <c r="BM102" s="191" t="s">
        <v>2282</v>
      </c>
    </row>
    <row r="103" spans="1:65" s="12" customFormat="1" ht="22.9" customHeight="1">
      <c r="B103" s="164"/>
      <c r="C103" s="165"/>
      <c r="D103" s="166" t="s">
        <v>67</v>
      </c>
      <c r="E103" s="178" t="s">
        <v>2283</v>
      </c>
      <c r="F103" s="178" t="s">
        <v>2284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P104</f>
        <v>0</v>
      </c>
      <c r="Q103" s="172"/>
      <c r="R103" s="173">
        <f>R104</f>
        <v>0</v>
      </c>
      <c r="S103" s="172"/>
      <c r="T103" s="174">
        <f>T104</f>
        <v>0</v>
      </c>
      <c r="AR103" s="175" t="s">
        <v>180</v>
      </c>
      <c r="AT103" s="176" t="s">
        <v>67</v>
      </c>
      <c r="AU103" s="176" t="s">
        <v>75</v>
      </c>
      <c r="AY103" s="175" t="s">
        <v>156</v>
      </c>
      <c r="BK103" s="177">
        <f>BK104</f>
        <v>0</v>
      </c>
    </row>
    <row r="104" spans="1:65" s="2" customFormat="1" ht="14.45" customHeight="1">
      <c r="A104" s="36"/>
      <c r="B104" s="37"/>
      <c r="C104" s="180" t="s">
        <v>210</v>
      </c>
      <c r="D104" s="180" t="s">
        <v>159</v>
      </c>
      <c r="E104" s="181" t="s">
        <v>2285</v>
      </c>
      <c r="F104" s="182" t="s">
        <v>2286</v>
      </c>
      <c r="G104" s="183" t="s">
        <v>641</v>
      </c>
      <c r="H104" s="184">
        <v>1</v>
      </c>
      <c r="I104" s="185"/>
      <c r="J104" s="186">
        <f>ROUND(I104*H104,2)</f>
        <v>0</v>
      </c>
      <c r="K104" s="182" t="s">
        <v>163</v>
      </c>
      <c r="L104" s="41"/>
      <c r="M104" s="243" t="s">
        <v>19</v>
      </c>
      <c r="N104" s="244" t="s">
        <v>39</v>
      </c>
      <c r="O104" s="245"/>
      <c r="P104" s="246">
        <f>O104*H104</f>
        <v>0</v>
      </c>
      <c r="Q104" s="246">
        <v>0</v>
      </c>
      <c r="R104" s="246">
        <f>Q104*H104</f>
        <v>0</v>
      </c>
      <c r="S104" s="246">
        <v>0</v>
      </c>
      <c r="T104" s="24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2253</v>
      </c>
      <c r="AT104" s="191" t="s">
        <v>159</v>
      </c>
      <c r="AU104" s="191" t="s">
        <v>77</v>
      </c>
      <c r="AY104" s="19" t="s">
        <v>156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75</v>
      </c>
      <c r="BK104" s="192">
        <f>ROUND(I104*H104,2)</f>
        <v>0</v>
      </c>
      <c r="BL104" s="19" t="s">
        <v>2253</v>
      </c>
      <c r="BM104" s="191" t="s">
        <v>2287</v>
      </c>
    </row>
    <row r="105" spans="1:65" s="2" customFormat="1" ht="6.95" customHeight="1">
      <c r="A105" s="36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1"/>
      <c r="M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</sheetData>
  <sheetProtection algorithmName="SHA-512" hashValue="IWclhADoXT1ZDud5byG36G71HDXhG9PyAy6Pf9HostUC3hOYx/cc0kruwkQzVV3p3s3MuICCkyWwgUyRvi+64w==" saltValue="RvcUa479SCS8JPJUkBgOaL+aoPduSLBiD/rXgaovMjqsZthV2DaMrgLw2WFqHEmSdPMzhcjYP3R+ZDQJTXilLg==" spinCount="100000" sheet="1" objects="1" scenarios="1" formatColumns="0" formatRows="0" autoFilter="0"/>
  <autoFilter ref="C86:K104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5"/>
  <cols>
    <col min="1" max="1" width="8.33203125" style="259" customWidth="1"/>
    <col min="2" max="2" width="1.6640625" style="259" customWidth="1"/>
    <col min="3" max="4" width="5" style="259" customWidth="1"/>
    <col min="5" max="5" width="11.6640625" style="259" customWidth="1"/>
    <col min="6" max="6" width="9.1640625" style="259" customWidth="1"/>
    <col min="7" max="7" width="5" style="259" customWidth="1"/>
    <col min="8" max="8" width="77.83203125" style="259" customWidth="1"/>
    <col min="9" max="10" width="20" style="259" customWidth="1"/>
    <col min="11" max="11" width="1.6640625" style="259" customWidth="1"/>
  </cols>
  <sheetData>
    <row r="1" spans="2:11" s="1" customFormat="1" ht="37.5" customHeight="1"/>
    <row r="2" spans="2:11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pans="2:11" s="17" customFormat="1" ht="45" customHeight="1">
      <c r="B3" s="263"/>
      <c r="C3" s="399" t="s">
        <v>2288</v>
      </c>
      <c r="D3" s="399"/>
      <c r="E3" s="399"/>
      <c r="F3" s="399"/>
      <c r="G3" s="399"/>
      <c r="H3" s="399"/>
      <c r="I3" s="399"/>
      <c r="J3" s="399"/>
      <c r="K3" s="264"/>
    </row>
    <row r="4" spans="2:11" s="1" customFormat="1" ht="25.5" customHeight="1">
      <c r="B4" s="265"/>
      <c r="C4" s="404" t="s">
        <v>2289</v>
      </c>
      <c r="D4" s="404"/>
      <c r="E4" s="404"/>
      <c r="F4" s="404"/>
      <c r="G4" s="404"/>
      <c r="H4" s="404"/>
      <c r="I4" s="404"/>
      <c r="J4" s="404"/>
      <c r="K4" s="266"/>
    </row>
    <row r="5" spans="2:11" s="1" customFormat="1" ht="5.25" customHeight="1">
      <c r="B5" s="265"/>
      <c r="C5" s="267"/>
      <c r="D5" s="267"/>
      <c r="E5" s="267"/>
      <c r="F5" s="267"/>
      <c r="G5" s="267"/>
      <c r="H5" s="267"/>
      <c r="I5" s="267"/>
      <c r="J5" s="267"/>
      <c r="K5" s="266"/>
    </row>
    <row r="6" spans="2:11" s="1" customFormat="1" ht="15" customHeight="1">
      <c r="B6" s="265"/>
      <c r="C6" s="403" t="s">
        <v>2290</v>
      </c>
      <c r="D6" s="403"/>
      <c r="E6" s="403"/>
      <c r="F6" s="403"/>
      <c r="G6" s="403"/>
      <c r="H6" s="403"/>
      <c r="I6" s="403"/>
      <c r="J6" s="403"/>
      <c r="K6" s="266"/>
    </row>
    <row r="7" spans="2:11" s="1" customFormat="1" ht="15" customHeight="1">
      <c r="B7" s="269"/>
      <c r="C7" s="403" t="s">
        <v>2291</v>
      </c>
      <c r="D7" s="403"/>
      <c r="E7" s="403"/>
      <c r="F7" s="403"/>
      <c r="G7" s="403"/>
      <c r="H7" s="403"/>
      <c r="I7" s="403"/>
      <c r="J7" s="403"/>
      <c r="K7" s="266"/>
    </row>
    <row r="8" spans="2:11" s="1" customFormat="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pans="2:11" s="1" customFormat="1" ht="15" customHeight="1">
      <c r="B9" s="269"/>
      <c r="C9" s="403" t="s">
        <v>2292</v>
      </c>
      <c r="D9" s="403"/>
      <c r="E9" s="403"/>
      <c r="F9" s="403"/>
      <c r="G9" s="403"/>
      <c r="H9" s="403"/>
      <c r="I9" s="403"/>
      <c r="J9" s="403"/>
      <c r="K9" s="266"/>
    </row>
    <row r="10" spans="2:11" s="1" customFormat="1" ht="15" customHeight="1">
      <c r="B10" s="269"/>
      <c r="C10" s="268"/>
      <c r="D10" s="403" t="s">
        <v>2293</v>
      </c>
      <c r="E10" s="403"/>
      <c r="F10" s="403"/>
      <c r="G10" s="403"/>
      <c r="H10" s="403"/>
      <c r="I10" s="403"/>
      <c r="J10" s="403"/>
      <c r="K10" s="266"/>
    </row>
    <row r="11" spans="2:11" s="1" customFormat="1" ht="15" customHeight="1">
      <c r="B11" s="269"/>
      <c r="C11" s="270"/>
      <c r="D11" s="403" t="s">
        <v>2294</v>
      </c>
      <c r="E11" s="403"/>
      <c r="F11" s="403"/>
      <c r="G11" s="403"/>
      <c r="H11" s="403"/>
      <c r="I11" s="403"/>
      <c r="J11" s="403"/>
      <c r="K11" s="266"/>
    </row>
    <row r="12" spans="2:11" s="1" customFormat="1" ht="15" customHeight="1">
      <c r="B12" s="269"/>
      <c r="C12" s="270"/>
      <c r="D12" s="268"/>
      <c r="E12" s="268"/>
      <c r="F12" s="268"/>
      <c r="G12" s="268"/>
      <c r="H12" s="268"/>
      <c r="I12" s="268"/>
      <c r="J12" s="268"/>
      <c r="K12" s="266"/>
    </row>
    <row r="13" spans="2:11" s="1" customFormat="1" ht="15" customHeight="1">
      <c r="B13" s="269"/>
      <c r="C13" s="270"/>
      <c r="D13" s="271" t="s">
        <v>2295</v>
      </c>
      <c r="E13" s="268"/>
      <c r="F13" s="268"/>
      <c r="G13" s="268"/>
      <c r="H13" s="268"/>
      <c r="I13" s="268"/>
      <c r="J13" s="268"/>
      <c r="K13" s="266"/>
    </row>
    <row r="14" spans="2:11" s="1" customFormat="1" ht="12.75" customHeight="1">
      <c r="B14" s="269"/>
      <c r="C14" s="270"/>
      <c r="D14" s="270"/>
      <c r="E14" s="270"/>
      <c r="F14" s="270"/>
      <c r="G14" s="270"/>
      <c r="H14" s="270"/>
      <c r="I14" s="270"/>
      <c r="J14" s="270"/>
      <c r="K14" s="266"/>
    </row>
    <row r="15" spans="2:11" s="1" customFormat="1" ht="15" customHeight="1">
      <c r="B15" s="269"/>
      <c r="C15" s="270"/>
      <c r="D15" s="403" t="s">
        <v>2296</v>
      </c>
      <c r="E15" s="403"/>
      <c r="F15" s="403"/>
      <c r="G15" s="403"/>
      <c r="H15" s="403"/>
      <c r="I15" s="403"/>
      <c r="J15" s="403"/>
      <c r="K15" s="266"/>
    </row>
    <row r="16" spans="2:11" s="1" customFormat="1" ht="15" customHeight="1">
      <c r="B16" s="269"/>
      <c r="C16" s="270"/>
      <c r="D16" s="403" t="s">
        <v>2297</v>
      </c>
      <c r="E16" s="403"/>
      <c r="F16" s="403"/>
      <c r="G16" s="403"/>
      <c r="H16" s="403"/>
      <c r="I16" s="403"/>
      <c r="J16" s="403"/>
      <c r="K16" s="266"/>
    </row>
    <row r="17" spans="2:11" s="1" customFormat="1" ht="15" customHeight="1">
      <c r="B17" s="269"/>
      <c r="C17" s="270"/>
      <c r="D17" s="403" t="s">
        <v>2298</v>
      </c>
      <c r="E17" s="403"/>
      <c r="F17" s="403"/>
      <c r="G17" s="403"/>
      <c r="H17" s="403"/>
      <c r="I17" s="403"/>
      <c r="J17" s="403"/>
      <c r="K17" s="266"/>
    </row>
    <row r="18" spans="2:11" s="1" customFormat="1" ht="15" customHeight="1">
      <c r="B18" s="269"/>
      <c r="C18" s="270"/>
      <c r="D18" s="270"/>
      <c r="E18" s="272" t="s">
        <v>74</v>
      </c>
      <c r="F18" s="403" t="s">
        <v>2299</v>
      </c>
      <c r="G18" s="403"/>
      <c r="H18" s="403"/>
      <c r="I18" s="403"/>
      <c r="J18" s="403"/>
      <c r="K18" s="266"/>
    </row>
    <row r="19" spans="2:11" s="1" customFormat="1" ht="15" customHeight="1">
      <c r="B19" s="269"/>
      <c r="C19" s="270"/>
      <c r="D19" s="270"/>
      <c r="E19" s="272" t="s">
        <v>2300</v>
      </c>
      <c r="F19" s="403" t="s">
        <v>2301</v>
      </c>
      <c r="G19" s="403"/>
      <c r="H19" s="403"/>
      <c r="I19" s="403"/>
      <c r="J19" s="403"/>
      <c r="K19" s="266"/>
    </row>
    <row r="20" spans="2:11" s="1" customFormat="1" ht="15" customHeight="1">
      <c r="B20" s="269"/>
      <c r="C20" s="270"/>
      <c r="D20" s="270"/>
      <c r="E20" s="272" t="s">
        <v>2302</v>
      </c>
      <c r="F20" s="403" t="s">
        <v>2303</v>
      </c>
      <c r="G20" s="403"/>
      <c r="H20" s="403"/>
      <c r="I20" s="403"/>
      <c r="J20" s="403"/>
      <c r="K20" s="266"/>
    </row>
    <row r="21" spans="2:11" s="1" customFormat="1" ht="15" customHeight="1">
      <c r="B21" s="269"/>
      <c r="C21" s="270"/>
      <c r="D21" s="270"/>
      <c r="E21" s="272" t="s">
        <v>2304</v>
      </c>
      <c r="F21" s="403" t="s">
        <v>2305</v>
      </c>
      <c r="G21" s="403"/>
      <c r="H21" s="403"/>
      <c r="I21" s="403"/>
      <c r="J21" s="403"/>
      <c r="K21" s="266"/>
    </row>
    <row r="22" spans="2:11" s="1" customFormat="1" ht="15" customHeight="1">
      <c r="B22" s="269"/>
      <c r="C22" s="270"/>
      <c r="D22" s="270"/>
      <c r="E22" s="272" t="s">
        <v>2306</v>
      </c>
      <c r="F22" s="403" t="s">
        <v>2307</v>
      </c>
      <c r="G22" s="403"/>
      <c r="H22" s="403"/>
      <c r="I22" s="403"/>
      <c r="J22" s="403"/>
      <c r="K22" s="266"/>
    </row>
    <row r="23" spans="2:11" s="1" customFormat="1" ht="15" customHeight="1">
      <c r="B23" s="269"/>
      <c r="C23" s="270"/>
      <c r="D23" s="270"/>
      <c r="E23" s="272" t="s">
        <v>80</v>
      </c>
      <c r="F23" s="403" t="s">
        <v>2308</v>
      </c>
      <c r="G23" s="403"/>
      <c r="H23" s="403"/>
      <c r="I23" s="403"/>
      <c r="J23" s="403"/>
      <c r="K23" s="266"/>
    </row>
    <row r="24" spans="2:11" s="1" customFormat="1" ht="12.75" customHeight="1">
      <c r="B24" s="269"/>
      <c r="C24" s="270"/>
      <c r="D24" s="270"/>
      <c r="E24" s="270"/>
      <c r="F24" s="270"/>
      <c r="G24" s="270"/>
      <c r="H24" s="270"/>
      <c r="I24" s="270"/>
      <c r="J24" s="270"/>
      <c r="K24" s="266"/>
    </row>
    <row r="25" spans="2:11" s="1" customFormat="1" ht="15" customHeight="1">
      <c r="B25" s="269"/>
      <c r="C25" s="403" t="s">
        <v>2309</v>
      </c>
      <c r="D25" s="403"/>
      <c r="E25" s="403"/>
      <c r="F25" s="403"/>
      <c r="G25" s="403"/>
      <c r="H25" s="403"/>
      <c r="I25" s="403"/>
      <c r="J25" s="403"/>
      <c r="K25" s="266"/>
    </row>
    <row r="26" spans="2:11" s="1" customFormat="1" ht="15" customHeight="1">
      <c r="B26" s="269"/>
      <c r="C26" s="403" t="s">
        <v>2310</v>
      </c>
      <c r="D26" s="403"/>
      <c r="E26" s="403"/>
      <c r="F26" s="403"/>
      <c r="G26" s="403"/>
      <c r="H26" s="403"/>
      <c r="I26" s="403"/>
      <c r="J26" s="403"/>
      <c r="K26" s="266"/>
    </row>
    <row r="27" spans="2:11" s="1" customFormat="1" ht="15" customHeight="1">
      <c r="B27" s="269"/>
      <c r="C27" s="268"/>
      <c r="D27" s="403" t="s">
        <v>2311</v>
      </c>
      <c r="E27" s="403"/>
      <c r="F27" s="403"/>
      <c r="G27" s="403"/>
      <c r="H27" s="403"/>
      <c r="I27" s="403"/>
      <c r="J27" s="403"/>
      <c r="K27" s="266"/>
    </row>
    <row r="28" spans="2:11" s="1" customFormat="1" ht="15" customHeight="1">
      <c r="B28" s="269"/>
      <c r="C28" s="270"/>
      <c r="D28" s="403" t="s">
        <v>2312</v>
      </c>
      <c r="E28" s="403"/>
      <c r="F28" s="403"/>
      <c r="G28" s="403"/>
      <c r="H28" s="403"/>
      <c r="I28" s="403"/>
      <c r="J28" s="403"/>
      <c r="K28" s="266"/>
    </row>
    <row r="29" spans="2:11" s="1" customFormat="1" ht="12.75" customHeight="1">
      <c r="B29" s="269"/>
      <c r="C29" s="270"/>
      <c r="D29" s="270"/>
      <c r="E29" s="270"/>
      <c r="F29" s="270"/>
      <c r="G29" s="270"/>
      <c r="H29" s="270"/>
      <c r="I29" s="270"/>
      <c r="J29" s="270"/>
      <c r="K29" s="266"/>
    </row>
    <row r="30" spans="2:11" s="1" customFormat="1" ht="15" customHeight="1">
      <c r="B30" s="269"/>
      <c r="C30" s="270"/>
      <c r="D30" s="403" t="s">
        <v>2313</v>
      </c>
      <c r="E30" s="403"/>
      <c r="F30" s="403"/>
      <c r="G30" s="403"/>
      <c r="H30" s="403"/>
      <c r="I30" s="403"/>
      <c r="J30" s="403"/>
      <c r="K30" s="266"/>
    </row>
    <row r="31" spans="2:11" s="1" customFormat="1" ht="15" customHeight="1">
      <c r="B31" s="269"/>
      <c r="C31" s="270"/>
      <c r="D31" s="403" t="s">
        <v>2314</v>
      </c>
      <c r="E31" s="403"/>
      <c r="F31" s="403"/>
      <c r="G31" s="403"/>
      <c r="H31" s="403"/>
      <c r="I31" s="403"/>
      <c r="J31" s="403"/>
      <c r="K31" s="266"/>
    </row>
    <row r="32" spans="2:11" s="1" customFormat="1" ht="12.75" customHeight="1">
      <c r="B32" s="269"/>
      <c r="C32" s="270"/>
      <c r="D32" s="270"/>
      <c r="E32" s="270"/>
      <c r="F32" s="270"/>
      <c r="G32" s="270"/>
      <c r="H32" s="270"/>
      <c r="I32" s="270"/>
      <c r="J32" s="270"/>
      <c r="K32" s="266"/>
    </row>
    <row r="33" spans="2:11" s="1" customFormat="1" ht="15" customHeight="1">
      <c r="B33" s="269"/>
      <c r="C33" s="270"/>
      <c r="D33" s="403" t="s">
        <v>2315</v>
      </c>
      <c r="E33" s="403"/>
      <c r="F33" s="403"/>
      <c r="G33" s="403"/>
      <c r="H33" s="403"/>
      <c r="I33" s="403"/>
      <c r="J33" s="403"/>
      <c r="K33" s="266"/>
    </row>
    <row r="34" spans="2:11" s="1" customFormat="1" ht="15" customHeight="1">
      <c r="B34" s="269"/>
      <c r="C34" s="270"/>
      <c r="D34" s="403" t="s">
        <v>2316</v>
      </c>
      <c r="E34" s="403"/>
      <c r="F34" s="403"/>
      <c r="G34" s="403"/>
      <c r="H34" s="403"/>
      <c r="I34" s="403"/>
      <c r="J34" s="403"/>
      <c r="K34" s="266"/>
    </row>
    <row r="35" spans="2:11" s="1" customFormat="1" ht="15" customHeight="1">
      <c r="B35" s="269"/>
      <c r="C35" s="270"/>
      <c r="D35" s="403" t="s">
        <v>2317</v>
      </c>
      <c r="E35" s="403"/>
      <c r="F35" s="403"/>
      <c r="G35" s="403"/>
      <c r="H35" s="403"/>
      <c r="I35" s="403"/>
      <c r="J35" s="403"/>
      <c r="K35" s="266"/>
    </row>
    <row r="36" spans="2:11" s="1" customFormat="1" ht="15" customHeight="1">
      <c r="B36" s="269"/>
      <c r="C36" s="270"/>
      <c r="D36" s="268"/>
      <c r="E36" s="271" t="s">
        <v>142</v>
      </c>
      <c r="F36" s="268"/>
      <c r="G36" s="403" t="s">
        <v>2318</v>
      </c>
      <c r="H36" s="403"/>
      <c r="I36" s="403"/>
      <c r="J36" s="403"/>
      <c r="K36" s="266"/>
    </row>
    <row r="37" spans="2:11" s="1" customFormat="1" ht="30.75" customHeight="1">
      <c r="B37" s="269"/>
      <c r="C37" s="270"/>
      <c r="D37" s="268"/>
      <c r="E37" s="271" t="s">
        <v>2319</v>
      </c>
      <c r="F37" s="268"/>
      <c r="G37" s="403" t="s">
        <v>2320</v>
      </c>
      <c r="H37" s="403"/>
      <c r="I37" s="403"/>
      <c r="J37" s="403"/>
      <c r="K37" s="266"/>
    </row>
    <row r="38" spans="2:11" s="1" customFormat="1" ht="15" customHeight="1">
      <c r="B38" s="269"/>
      <c r="C38" s="270"/>
      <c r="D38" s="268"/>
      <c r="E38" s="271" t="s">
        <v>49</v>
      </c>
      <c r="F38" s="268"/>
      <c r="G38" s="403" t="s">
        <v>2321</v>
      </c>
      <c r="H38" s="403"/>
      <c r="I38" s="403"/>
      <c r="J38" s="403"/>
      <c r="K38" s="266"/>
    </row>
    <row r="39" spans="2:11" s="1" customFormat="1" ht="15" customHeight="1">
      <c r="B39" s="269"/>
      <c r="C39" s="270"/>
      <c r="D39" s="268"/>
      <c r="E39" s="271" t="s">
        <v>50</v>
      </c>
      <c r="F39" s="268"/>
      <c r="G39" s="403" t="s">
        <v>2322</v>
      </c>
      <c r="H39" s="403"/>
      <c r="I39" s="403"/>
      <c r="J39" s="403"/>
      <c r="K39" s="266"/>
    </row>
    <row r="40" spans="2:11" s="1" customFormat="1" ht="15" customHeight="1">
      <c r="B40" s="269"/>
      <c r="C40" s="270"/>
      <c r="D40" s="268"/>
      <c r="E40" s="271" t="s">
        <v>143</v>
      </c>
      <c r="F40" s="268"/>
      <c r="G40" s="403" t="s">
        <v>2323</v>
      </c>
      <c r="H40" s="403"/>
      <c r="I40" s="403"/>
      <c r="J40" s="403"/>
      <c r="K40" s="266"/>
    </row>
    <row r="41" spans="2:11" s="1" customFormat="1" ht="15" customHeight="1">
      <c r="B41" s="269"/>
      <c r="C41" s="270"/>
      <c r="D41" s="268"/>
      <c r="E41" s="271" t="s">
        <v>144</v>
      </c>
      <c r="F41" s="268"/>
      <c r="G41" s="403" t="s">
        <v>2324</v>
      </c>
      <c r="H41" s="403"/>
      <c r="I41" s="403"/>
      <c r="J41" s="403"/>
      <c r="K41" s="266"/>
    </row>
    <row r="42" spans="2:11" s="1" customFormat="1" ht="15" customHeight="1">
      <c r="B42" s="269"/>
      <c r="C42" s="270"/>
      <c r="D42" s="268"/>
      <c r="E42" s="271" t="s">
        <v>2325</v>
      </c>
      <c r="F42" s="268"/>
      <c r="G42" s="403" t="s">
        <v>2326</v>
      </c>
      <c r="H42" s="403"/>
      <c r="I42" s="403"/>
      <c r="J42" s="403"/>
      <c r="K42" s="266"/>
    </row>
    <row r="43" spans="2:11" s="1" customFormat="1" ht="15" customHeight="1">
      <c r="B43" s="269"/>
      <c r="C43" s="270"/>
      <c r="D43" s="268"/>
      <c r="E43" s="271"/>
      <c r="F43" s="268"/>
      <c r="G43" s="403" t="s">
        <v>2327</v>
      </c>
      <c r="H43" s="403"/>
      <c r="I43" s="403"/>
      <c r="J43" s="403"/>
      <c r="K43" s="266"/>
    </row>
    <row r="44" spans="2:11" s="1" customFormat="1" ht="15" customHeight="1">
      <c r="B44" s="269"/>
      <c r="C44" s="270"/>
      <c r="D44" s="268"/>
      <c r="E44" s="271" t="s">
        <v>2328</v>
      </c>
      <c r="F44" s="268"/>
      <c r="G44" s="403" t="s">
        <v>2329</v>
      </c>
      <c r="H44" s="403"/>
      <c r="I44" s="403"/>
      <c r="J44" s="403"/>
      <c r="K44" s="266"/>
    </row>
    <row r="45" spans="2:11" s="1" customFormat="1" ht="15" customHeight="1">
      <c r="B45" s="269"/>
      <c r="C45" s="270"/>
      <c r="D45" s="268"/>
      <c r="E45" s="271" t="s">
        <v>146</v>
      </c>
      <c r="F45" s="268"/>
      <c r="G45" s="403" t="s">
        <v>2330</v>
      </c>
      <c r="H45" s="403"/>
      <c r="I45" s="403"/>
      <c r="J45" s="403"/>
      <c r="K45" s="266"/>
    </row>
    <row r="46" spans="2:11" s="1" customFormat="1" ht="12.75" customHeight="1">
      <c r="B46" s="269"/>
      <c r="C46" s="270"/>
      <c r="D46" s="268"/>
      <c r="E46" s="268"/>
      <c r="F46" s="268"/>
      <c r="G46" s="268"/>
      <c r="H46" s="268"/>
      <c r="I46" s="268"/>
      <c r="J46" s="268"/>
      <c r="K46" s="266"/>
    </row>
    <row r="47" spans="2:11" s="1" customFormat="1" ht="15" customHeight="1">
      <c r="B47" s="269"/>
      <c r="C47" s="270"/>
      <c r="D47" s="403" t="s">
        <v>2331</v>
      </c>
      <c r="E47" s="403"/>
      <c r="F47" s="403"/>
      <c r="G47" s="403"/>
      <c r="H47" s="403"/>
      <c r="I47" s="403"/>
      <c r="J47" s="403"/>
      <c r="K47" s="266"/>
    </row>
    <row r="48" spans="2:11" s="1" customFormat="1" ht="15" customHeight="1">
      <c r="B48" s="269"/>
      <c r="C48" s="270"/>
      <c r="D48" s="270"/>
      <c r="E48" s="403" t="s">
        <v>2332</v>
      </c>
      <c r="F48" s="403"/>
      <c r="G48" s="403"/>
      <c r="H48" s="403"/>
      <c r="I48" s="403"/>
      <c r="J48" s="403"/>
      <c r="K48" s="266"/>
    </row>
    <row r="49" spans="2:11" s="1" customFormat="1" ht="15" customHeight="1">
      <c r="B49" s="269"/>
      <c r="C49" s="270"/>
      <c r="D49" s="270"/>
      <c r="E49" s="403" t="s">
        <v>2333</v>
      </c>
      <c r="F49" s="403"/>
      <c r="G49" s="403"/>
      <c r="H49" s="403"/>
      <c r="I49" s="403"/>
      <c r="J49" s="403"/>
      <c r="K49" s="266"/>
    </row>
    <row r="50" spans="2:11" s="1" customFormat="1" ht="15" customHeight="1">
      <c r="B50" s="269"/>
      <c r="C50" s="270"/>
      <c r="D50" s="270"/>
      <c r="E50" s="403" t="s">
        <v>2334</v>
      </c>
      <c r="F50" s="403"/>
      <c r="G50" s="403"/>
      <c r="H50" s="403"/>
      <c r="I50" s="403"/>
      <c r="J50" s="403"/>
      <c r="K50" s="266"/>
    </row>
    <row r="51" spans="2:11" s="1" customFormat="1" ht="15" customHeight="1">
      <c r="B51" s="269"/>
      <c r="C51" s="270"/>
      <c r="D51" s="403" t="s">
        <v>2335</v>
      </c>
      <c r="E51" s="403"/>
      <c r="F51" s="403"/>
      <c r="G51" s="403"/>
      <c r="H51" s="403"/>
      <c r="I51" s="403"/>
      <c r="J51" s="403"/>
      <c r="K51" s="266"/>
    </row>
    <row r="52" spans="2:11" s="1" customFormat="1" ht="25.5" customHeight="1">
      <c r="B52" s="265"/>
      <c r="C52" s="404" t="s">
        <v>2336</v>
      </c>
      <c r="D52" s="404"/>
      <c r="E52" s="404"/>
      <c r="F52" s="404"/>
      <c r="G52" s="404"/>
      <c r="H52" s="404"/>
      <c r="I52" s="404"/>
      <c r="J52" s="404"/>
      <c r="K52" s="266"/>
    </row>
    <row r="53" spans="2:11" s="1" customFormat="1" ht="5.25" customHeight="1">
      <c r="B53" s="265"/>
      <c r="C53" s="267"/>
      <c r="D53" s="267"/>
      <c r="E53" s="267"/>
      <c r="F53" s="267"/>
      <c r="G53" s="267"/>
      <c r="H53" s="267"/>
      <c r="I53" s="267"/>
      <c r="J53" s="267"/>
      <c r="K53" s="266"/>
    </row>
    <row r="54" spans="2:11" s="1" customFormat="1" ht="15" customHeight="1">
      <c r="B54" s="265"/>
      <c r="C54" s="403" t="s">
        <v>2337</v>
      </c>
      <c r="D54" s="403"/>
      <c r="E54" s="403"/>
      <c r="F54" s="403"/>
      <c r="G54" s="403"/>
      <c r="H54" s="403"/>
      <c r="I54" s="403"/>
      <c r="J54" s="403"/>
      <c r="K54" s="266"/>
    </row>
    <row r="55" spans="2:11" s="1" customFormat="1" ht="15" customHeight="1">
      <c r="B55" s="265"/>
      <c r="C55" s="403" t="s">
        <v>2338</v>
      </c>
      <c r="D55" s="403"/>
      <c r="E55" s="403"/>
      <c r="F55" s="403"/>
      <c r="G55" s="403"/>
      <c r="H55" s="403"/>
      <c r="I55" s="403"/>
      <c r="J55" s="403"/>
      <c r="K55" s="266"/>
    </row>
    <row r="56" spans="2:11" s="1" customFormat="1" ht="12.75" customHeight="1">
      <c r="B56" s="265"/>
      <c r="C56" s="268"/>
      <c r="D56" s="268"/>
      <c r="E56" s="268"/>
      <c r="F56" s="268"/>
      <c r="G56" s="268"/>
      <c r="H56" s="268"/>
      <c r="I56" s="268"/>
      <c r="J56" s="268"/>
      <c r="K56" s="266"/>
    </row>
    <row r="57" spans="2:11" s="1" customFormat="1" ht="15" customHeight="1">
      <c r="B57" s="265"/>
      <c r="C57" s="403" t="s">
        <v>2339</v>
      </c>
      <c r="D57" s="403"/>
      <c r="E57" s="403"/>
      <c r="F57" s="403"/>
      <c r="G57" s="403"/>
      <c r="H57" s="403"/>
      <c r="I57" s="403"/>
      <c r="J57" s="403"/>
      <c r="K57" s="266"/>
    </row>
    <row r="58" spans="2:11" s="1" customFormat="1" ht="15" customHeight="1">
      <c r="B58" s="265"/>
      <c r="C58" s="270"/>
      <c r="D58" s="403" t="s">
        <v>2340</v>
      </c>
      <c r="E58" s="403"/>
      <c r="F58" s="403"/>
      <c r="G58" s="403"/>
      <c r="H58" s="403"/>
      <c r="I58" s="403"/>
      <c r="J58" s="403"/>
      <c r="K58" s="266"/>
    </row>
    <row r="59" spans="2:11" s="1" customFormat="1" ht="15" customHeight="1">
      <c r="B59" s="265"/>
      <c r="C59" s="270"/>
      <c r="D59" s="403" t="s">
        <v>2341</v>
      </c>
      <c r="E59" s="403"/>
      <c r="F59" s="403"/>
      <c r="G59" s="403"/>
      <c r="H59" s="403"/>
      <c r="I59" s="403"/>
      <c r="J59" s="403"/>
      <c r="K59" s="266"/>
    </row>
    <row r="60" spans="2:11" s="1" customFormat="1" ht="15" customHeight="1">
      <c r="B60" s="265"/>
      <c r="C60" s="270"/>
      <c r="D60" s="403" t="s">
        <v>2342</v>
      </c>
      <c r="E60" s="403"/>
      <c r="F60" s="403"/>
      <c r="G60" s="403"/>
      <c r="H60" s="403"/>
      <c r="I60" s="403"/>
      <c r="J60" s="403"/>
      <c r="K60" s="266"/>
    </row>
    <row r="61" spans="2:11" s="1" customFormat="1" ht="15" customHeight="1">
      <c r="B61" s="265"/>
      <c r="C61" s="270"/>
      <c r="D61" s="403" t="s">
        <v>2343</v>
      </c>
      <c r="E61" s="403"/>
      <c r="F61" s="403"/>
      <c r="G61" s="403"/>
      <c r="H61" s="403"/>
      <c r="I61" s="403"/>
      <c r="J61" s="403"/>
      <c r="K61" s="266"/>
    </row>
    <row r="62" spans="2:11" s="1" customFormat="1" ht="15" customHeight="1">
      <c r="B62" s="265"/>
      <c r="C62" s="270"/>
      <c r="D62" s="405" t="s">
        <v>2344</v>
      </c>
      <c r="E62" s="405"/>
      <c r="F62" s="405"/>
      <c r="G62" s="405"/>
      <c r="H62" s="405"/>
      <c r="I62" s="405"/>
      <c r="J62" s="405"/>
      <c r="K62" s="266"/>
    </row>
    <row r="63" spans="2:11" s="1" customFormat="1" ht="15" customHeight="1">
      <c r="B63" s="265"/>
      <c r="C63" s="270"/>
      <c r="D63" s="403" t="s">
        <v>2345</v>
      </c>
      <c r="E63" s="403"/>
      <c r="F63" s="403"/>
      <c r="G63" s="403"/>
      <c r="H63" s="403"/>
      <c r="I63" s="403"/>
      <c r="J63" s="403"/>
      <c r="K63" s="266"/>
    </row>
    <row r="64" spans="2:11" s="1" customFormat="1" ht="12.75" customHeight="1">
      <c r="B64" s="265"/>
      <c r="C64" s="270"/>
      <c r="D64" s="270"/>
      <c r="E64" s="273"/>
      <c r="F64" s="270"/>
      <c r="G64" s="270"/>
      <c r="H64" s="270"/>
      <c r="I64" s="270"/>
      <c r="J64" s="270"/>
      <c r="K64" s="266"/>
    </row>
    <row r="65" spans="2:11" s="1" customFormat="1" ht="15" customHeight="1">
      <c r="B65" s="265"/>
      <c r="C65" s="270"/>
      <c r="D65" s="403" t="s">
        <v>2346</v>
      </c>
      <c r="E65" s="403"/>
      <c r="F65" s="403"/>
      <c r="G65" s="403"/>
      <c r="H65" s="403"/>
      <c r="I65" s="403"/>
      <c r="J65" s="403"/>
      <c r="K65" s="266"/>
    </row>
    <row r="66" spans="2:11" s="1" customFormat="1" ht="15" customHeight="1">
      <c r="B66" s="265"/>
      <c r="C66" s="270"/>
      <c r="D66" s="405" t="s">
        <v>2347</v>
      </c>
      <c r="E66" s="405"/>
      <c r="F66" s="405"/>
      <c r="G66" s="405"/>
      <c r="H66" s="405"/>
      <c r="I66" s="405"/>
      <c r="J66" s="405"/>
      <c r="K66" s="266"/>
    </row>
    <row r="67" spans="2:11" s="1" customFormat="1" ht="15" customHeight="1">
      <c r="B67" s="265"/>
      <c r="C67" s="270"/>
      <c r="D67" s="403" t="s">
        <v>2348</v>
      </c>
      <c r="E67" s="403"/>
      <c r="F67" s="403"/>
      <c r="G67" s="403"/>
      <c r="H67" s="403"/>
      <c r="I67" s="403"/>
      <c r="J67" s="403"/>
      <c r="K67" s="266"/>
    </row>
    <row r="68" spans="2:11" s="1" customFormat="1" ht="15" customHeight="1">
      <c r="B68" s="265"/>
      <c r="C68" s="270"/>
      <c r="D68" s="403" t="s">
        <v>2349</v>
      </c>
      <c r="E68" s="403"/>
      <c r="F68" s="403"/>
      <c r="G68" s="403"/>
      <c r="H68" s="403"/>
      <c r="I68" s="403"/>
      <c r="J68" s="403"/>
      <c r="K68" s="266"/>
    </row>
    <row r="69" spans="2:11" s="1" customFormat="1" ht="15" customHeight="1">
      <c r="B69" s="265"/>
      <c r="C69" s="270"/>
      <c r="D69" s="403" t="s">
        <v>2350</v>
      </c>
      <c r="E69" s="403"/>
      <c r="F69" s="403"/>
      <c r="G69" s="403"/>
      <c r="H69" s="403"/>
      <c r="I69" s="403"/>
      <c r="J69" s="403"/>
      <c r="K69" s="266"/>
    </row>
    <row r="70" spans="2:11" s="1" customFormat="1" ht="15" customHeight="1">
      <c r="B70" s="265"/>
      <c r="C70" s="270"/>
      <c r="D70" s="403" t="s">
        <v>2351</v>
      </c>
      <c r="E70" s="403"/>
      <c r="F70" s="403"/>
      <c r="G70" s="403"/>
      <c r="H70" s="403"/>
      <c r="I70" s="403"/>
      <c r="J70" s="403"/>
      <c r="K70" s="266"/>
    </row>
    <row r="71" spans="2:1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pans="2:11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pans="2:11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pans="2:11" s="1" customFormat="1" ht="45" customHeight="1">
      <c r="B75" s="282"/>
      <c r="C75" s="398" t="s">
        <v>2352</v>
      </c>
      <c r="D75" s="398"/>
      <c r="E75" s="398"/>
      <c r="F75" s="398"/>
      <c r="G75" s="398"/>
      <c r="H75" s="398"/>
      <c r="I75" s="398"/>
      <c r="J75" s="398"/>
      <c r="K75" s="283"/>
    </row>
    <row r="76" spans="2:11" s="1" customFormat="1" ht="17.25" customHeight="1">
      <c r="B76" s="282"/>
      <c r="C76" s="284" t="s">
        <v>2353</v>
      </c>
      <c r="D76" s="284"/>
      <c r="E76" s="284"/>
      <c r="F76" s="284" t="s">
        <v>2354</v>
      </c>
      <c r="G76" s="285"/>
      <c r="H76" s="284" t="s">
        <v>50</v>
      </c>
      <c r="I76" s="284" t="s">
        <v>53</v>
      </c>
      <c r="J76" s="284" t="s">
        <v>2355</v>
      </c>
      <c r="K76" s="283"/>
    </row>
    <row r="77" spans="2:11" s="1" customFormat="1" ht="17.25" customHeight="1">
      <c r="B77" s="282"/>
      <c r="C77" s="286" t="s">
        <v>2356</v>
      </c>
      <c r="D77" s="286"/>
      <c r="E77" s="286"/>
      <c r="F77" s="287" t="s">
        <v>2357</v>
      </c>
      <c r="G77" s="288"/>
      <c r="H77" s="286"/>
      <c r="I77" s="286"/>
      <c r="J77" s="286" t="s">
        <v>2358</v>
      </c>
      <c r="K77" s="283"/>
    </row>
    <row r="78" spans="2:11" s="1" customFormat="1" ht="5.25" customHeight="1">
      <c r="B78" s="282"/>
      <c r="C78" s="289"/>
      <c r="D78" s="289"/>
      <c r="E78" s="289"/>
      <c r="F78" s="289"/>
      <c r="G78" s="290"/>
      <c r="H78" s="289"/>
      <c r="I78" s="289"/>
      <c r="J78" s="289"/>
      <c r="K78" s="283"/>
    </row>
    <row r="79" spans="2:11" s="1" customFormat="1" ht="15" customHeight="1">
      <c r="B79" s="282"/>
      <c r="C79" s="271" t="s">
        <v>49</v>
      </c>
      <c r="D79" s="291"/>
      <c r="E79" s="291"/>
      <c r="F79" s="292" t="s">
        <v>2359</v>
      </c>
      <c r="G79" s="293"/>
      <c r="H79" s="271" t="s">
        <v>2360</v>
      </c>
      <c r="I79" s="271" t="s">
        <v>2361</v>
      </c>
      <c r="J79" s="271">
        <v>20</v>
      </c>
      <c r="K79" s="283"/>
    </row>
    <row r="80" spans="2:11" s="1" customFormat="1" ht="15" customHeight="1">
      <c r="B80" s="282"/>
      <c r="C80" s="271" t="s">
        <v>2362</v>
      </c>
      <c r="D80" s="271"/>
      <c r="E80" s="271"/>
      <c r="F80" s="292" t="s">
        <v>2359</v>
      </c>
      <c r="G80" s="293"/>
      <c r="H80" s="271" t="s">
        <v>2363</v>
      </c>
      <c r="I80" s="271" t="s">
        <v>2361</v>
      </c>
      <c r="J80" s="271">
        <v>120</v>
      </c>
      <c r="K80" s="283"/>
    </row>
    <row r="81" spans="2:11" s="1" customFormat="1" ht="15" customHeight="1">
      <c r="B81" s="294"/>
      <c r="C81" s="271" t="s">
        <v>2364</v>
      </c>
      <c r="D81" s="271"/>
      <c r="E81" s="271"/>
      <c r="F81" s="292" t="s">
        <v>2365</v>
      </c>
      <c r="G81" s="293"/>
      <c r="H81" s="271" t="s">
        <v>2366</v>
      </c>
      <c r="I81" s="271" t="s">
        <v>2361</v>
      </c>
      <c r="J81" s="271">
        <v>50</v>
      </c>
      <c r="K81" s="283"/>
    </row>
    <row r="82" spans="2:11" s="1" customFormat="1" ht="15" customHeight="1">
      <c r="B82" s="294"/>
      <c r="C82" s="271" t="s">
        <v>2367</v>
      </c>
      <c r="D82" s="271"/>
      <c r="E82" s="271"/>
      <c r="F82" s="292" t="s">
        <v>2359</v>
      </c>
      <c r="G82" s="293"/>
      <c r="H82" s="271" t="s">
        <v>2368</v>
      </c>
      <c r="I82" s="271" t="s">
        <v>2369</v>
      </c>
      <c r="J82" s="271"/>
      <c r="K82" s="283"/>
    </row>
    <row r="83" spans="2:11" s="1" customFormat="1" ht="15" customHeight="1">
      <c r="B83" s="294"/>
      <c r="C83" s="295" t="s">
        <v>2370</v>
      </c>
      <c r="D83" s="295"/>
      <c r="E83" s="295"/>
      <c r="F83" s="296" t="s">
        <v>2365</v>
      </c>
      <c r="G83" s="295"/>
      <c r="H83" s="295" t="s">
        <v>2371</v>
      </c>
      <c r="I83" s="295" t="s">
        <v>2361</v>
      </c>
      <c r="J83" s="295">
        <v>15</v>
      </c>
      <c r="K83" s="283"/>
    </row>
    <row r="84" spans="2:11" s="1" customFormat="1" ht="15" customHeight="1">
      <c r="B84" s="294"/>
      <c r="C84" s="295" t="s">
        <v>2372</v>
      </c>
      <c r="D84" s="295"/>
      <c r="E84" s="295"/>
      <c r="F84" s="296" t="s">
        <v>2365</v>
      </c>
      <c r="G84" s="295"/>
      <c r="H84" s="295" t="s">
        <v>2373</v>
      </c>
      <c r="I84" s="295" t="s">
        <v>2361</v>
      </c>
      <c r="J84" s="295">
        <v>15</v>
      </c>
      <c r="K84" s="283"/>
    </row>
    <row r="85" spans="2:11" s="1" customFormat="1" ht="15" customHeight="1">
      <c r="B85" s="294"/>
      <c r="C85" s="295" t="s">
        <v>2374</v>
      </c>
      <c r="D85" s="295"/>
      <c r="E85" s="295"/>
      <c r="F85" s="296" t="s">
        <v>2365</v>
      </c>
      <c r="G85" s="295"/>
      <c r="H85" s="295" t="s">
        <v>2375</v>
      </c>
      <c r="I85" s="295" t="s">
        <v>2361</v>
      </c>
      <c r="J85" s="295">
        <v>20</v>
      </c>
      <c r="K85" s="283"/>
    </row>
    <row r="86" spans="2:11" s="1" customFormat="1" ht="15" customHeight="1">
      <c r="B86" s="294"/>
      <c r="C86" s="295" t="s">
        <v>2376</v>
      </c>
      <c r="D86" s="295"/>
      <c r="E86" s="295"/>
      <c r="F86" s="296" t="s">
        <v>2365</v>
      </c>
      <c r="G86" s="295"/>
      <c r="H86" s="295" t="s">
        <v>2377</v>
      </c>
      <c r="I86" s="295" t="s">
        <v>2361</v>
      </c>
      <c r="J86" s="295">
        <v>20</v>
      </c>
      <c r="K86" s="283"/>
    </row>
    <row r="87" spans="2:11" s="1" customFormat="1" ht="15" customHeight="1">
      <c r="B87" s="294"/>
      <c r="C87" s="271" t="s">
        <v>2378</v>
      </c>
      <c r="D87" s="271"/>
      <c r="E87" s="271"/>
      <c r="F87" s="292" t="s">
        <v>2365</v>
      </c>
      <c r="G87" s="293"/>
      <c r="H87" s="271" t="s">
        <v>2379</v>
      </c>
      <c r="I87" s="271" t="s">
        <v>2361</v>
      </c>
      <c r="J87" s="271">
        <v>50</v>
      </c>
      <c r="K87" s="283"/>
    </row>
    <row r="88" spans="2:11" s="1" customFormat="1" ht="15" customHeight="1">
      <c r="B88" s="294"/>
      <c r="C88" s="271" t="s">
        <v>2380</v>
      </c>
      <c r="D88" s="271"/>
      <c r="E88" s="271"/>
      <c r="F88" s="292" t="s">
        <v>2365</v>
      </c>
      <c r="G88" s="293"/>
      <c r="H88" s="271" t="s">
        <v>2381</v>
      </c>
      <c r="I88" s="271" t="s">
        <v>2361</v>
      </c>
      <c r="J88" s="271">
        <v>20</v>
      </c>
      <c r="K88" s="283"/>
    </row>
    <row r="89" spans="2:11" s="1" customFormat="1" ht="15" customHeight="1">
      <c r="B89" s="294"/>
      <c r="C89" s="271" t="s">
        <v>2382</v>
      </c>
      <c r="D89" s="271"/>
      <c r="E89" s="271"/>
      <c r="F89" s="292" t="s">
        <v>2365</v>
      </c>
      <c r="G89" s="293"/>
      <c r="H89" s="271" t="s">
        <v>2383</v>
      </c>
      <c r="I89" s="271" t="s">
        <v>2361</v>
      </c>
      <c r="J89" s="271">
        <v>20</v>
      </c>
      <c r="K89" s="283"/>
    </row>
    <row r="90" spans="2:11" s="1" customFormat="1" ht="15" customHeight="1">
      <c r="B90" s="294"/>
      <c r="C90" s="271" t="s">
        <v>2384</v>
      </c>
      <c r="D90" s="271"/>
      <c r="E90" s="271"/>
      <c r="F90" s="292" t="s">
        <v>2365</v>
      </c>
      <c r="G90" s="293"/>
      <c r="H90" s="271" t="s">
        <v>2385</v>
      </c>
      <c r="I90" s="271" t="s">
        <v>2361</v>
      </c>
      <c r="J90" s="271">
        <v>50</v>
      </c>
      <c r="K90" s="283"/>
    </row>
    <row r="91" spans="2:11" s="1" customFormat="1" ht="15" customHeight="1">
      <c r="B91" s="294"/>
      <c r="C91" s="271" t="s">
        <v>2386</v>
      </c>
      <c r="D91" s="271"/>
      <c r="E91" s="271"/>
      <c r="F91" s="292" t="s">
        <v>2365</v>
      </c>
      <c r="G91" s="293"/>
      <c r="H91" s="271" t="s">
        <v>2386</v>
      </c>
      <c r="I91" s="271" t="s">
        <v>2361</v>
      </c>
      <c r="J91" s="271">
        <v>50</v>
      </c>
      <c r="K91" s="283"/>
    </row>
    <row r="92" spans="2:11" s="1" customFormat="1" ht="15" customHeight="1">
      <c r="B92" s="294"/>
      <c r="C92" s="271" t="s">
        <v>2387</v>
      </c>
      <c r="D92" s="271"/>
      <c r="E92" s="271"/>
      <c r="F92" s="292" t="s">
        <v>2365</v>
      </c>
      <c r="G92" s="293"/>
      <c r="H92" s="271" t="s">
        <v>2388</v>
      </c>
      <c r="I92" s="271" t="s">
        <v>2361</v>
      </c>
      <c r="J92" s="271">
        <v>255</v>
      </c>
      <c r="K92" s="283"/>
    </row>
    <row r="93" spans="2:11" s="1" customFormat="1" ht="15" customHeight="1">
      <c r="B93" s="294"/>
      <c r="C93" s="271" t="s">
        <v>2389</v>
      </c>
      <c r="D93" s="271"/>
      <c r="E93" s="271"/>
      <c r="F93" s="292" t="s">
        <v>2359</v>
      </c>
      <c r="G93" s="293"/>
      <c r="H93" s="271" t="s">
        <v>2390</v>
      </c>
      <c r="I93" s="271" t="s">
        <v>2391</v>
      </c>
      <c r="J93" s="271"/>
      <c r="K93" s="283"/>
    </row>
    <row r="94" spans="2:11" s="1" customFormat="1" ht="15" customHeight="1">
      <c r="B94" s="294"/>
      <c r="C94" s="271" t="s">
        <v>2392</v>
      </c>
      <c r="D94" s="271"/>
      <c r="E94" s="271"/>
      <c r="F94" s="292" t="s">
        <v>2359</v>
      </c>
      <c r="G94" s="293"/>
      <c r="H94" s="271" t="s">
        <v>2393</v>
      </c>
      <c r="I94" s="271" t="s">
        <v>2394</v>
      </c>
      <c r="J94" s="271"/>
      <c r="K94" s="283"/>
    </row>
    <row r="95" spans="2:11" s="1" customFormat="1" ht="15" customHeight="1">
      <c r="B95" s="294"/>
      <c r="C95" s="271" t="s">
        <v>2395</v>
      </c>
      <c r="D95" s="271"/>
      <c r="E95" s="271"/>
      <c r="F95" s="292" t="s">
        <v>2359</v>
      </c>
      <c r="G95" s="293"/>
      <c r="H95" s="271" t="s">
        <v>2395</v>
      </c>
      <c r="I95" s="271" t="s">
        <v>2394</v>
      </c>
      <c r="J95" s="271"/>
      <c r="K95" s="283"/>
    </row>
    <row r="96" spans="2:11" s="1" customFormat="1" ht="15" customHeight="1">
      <c r="B96" s="294"/>
      <c r="C96" s="271" t="s">
        <v>34</v>
      </c>
      <c r="D96" s="271"/>
      <c r="E96" s="271"/>
      <c r="F96" s="292" t="s">
        <v>2359</v>
      </c>
      <c r="G96" s="293"/>
      <c r="H96" s="271" t="s">
        <v>2396</v>
      </c>
      <c r="I96" s="271" t="s">
        <v>2394</v>
      </c>
      <c r="J96" s="271"/>
      <c r="K96" s="283"/>
    </row>
    <row r="97" spans="2:11" s="1" customFormat="1" ht="15" customHeight="1">
      <c r="B97" s="294"/>
      <c r="C97" s="271" t="s">
        <v>44</v>
      </c>
      <c r="D97" s="271"/>
      <c r="E97" s="271"/>
      <c r="F97" s="292" t="s">
        <v>2359</v>
      </c>
      <c r="G97" s="293"/>
      <c r="H97" s="271" t="s">
        <v>2397</v>
      </c>
      <c r="I97" s="271" t="s">
        <v>2394</v>
      </c>
      <c r="J97" s="271"/>
      <c r="K97" s="283"/>
    </row>
    <row r="98" spans="2:11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pans="2:11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pans="2:11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pans="2:1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pans="2:11" s="1" customFormat="1" ht="45" customHeight="1">
      <c r="B102" s="282"/>
      <c r="C102" s="398" t="s">
        <v>2398</v>
      </c>
      <c r="D102" s="398"/>
      <c r="E102" s="398"/>
      <c r="F102" s="398"/>
      <c r="G102" s="398"/>
      <c r="H102" s="398"/>
      <c r="I102" s="398"/>
      <c r="J102" s="398"/>
      <c r="K102" s="283"/>
    </row>
    <row r="103" spans="2:11" s="1" customFormat="1" ht="17.25" customHeight="1">
      <c r="B103" s="282"/>
      <c r="C103" s="284" t="s">
        <v>2353</v>
      </c>
      <c r="D103" s="284"/>
      <c r="E103" s="284"/>
      <c r="F103" s="284" t="s">
        <v>2354</v>
      </c>
      <c r="G103" s="285"/>
      <c r="H103" s="284" t="s">
        <v>50</v>
      </c>
      <c r="I103" s="284" t="s">
        <v>53</v>
      </c>
      <c r="J103" s="284" t="s">
        <v>2355</v>
      </c>
      <c r="K103" s="283"/>
    </row>
    <row r="104" spans="2:11" s="1" customFormat="1" ht="17.25" customHeight="1">
      <c r="B104" s="282"/>
      <c r="C104" s="286" t="s">
        <v>2356</v>
      </c>
      <c r="D104" s="286"/>
      <c r="E104" s="286"/>
      <c r="F104" s="287" t="s">
        <v>2357</v>
      </c>
      <c r="G104" s="288"/>
      <c r="H104" s="286"/>
      <c r="I104" s="286"/>
      <c r="J104" s="286" t="s">
        <v>2358</v>
      </c>
      <c r="K104" s="283"/>
    </row>
    <row r="105" spans="2:11" s="1" customFormat="1" ht="5.25" customHeight="1">
      <c r="B105" s="282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pans="2:11" s="1" customFormat="1" ht="15" customHeight="1">
      <c r="B106" s="282"/>
      <c r="C106" s="271" t="s">
        <v>49</v>
      </c>
      <c r="D106" s="291"/>
      <c r="E106" s="291"/>
      <c r="F106" s="292" t="s">
        <v>2359</v>
      </c>
      <c r="G106" s="271"/>
      <c r="H106" s="271" t="s">
        <v>2399</v>
      </c>
      <c r="I106" s="271" t="s">
        <v>2361</v>
      </c>
      <c r="J106" s="271">
        <v>20</v>
      </c>
      <c r="K106" s="283"/>
    </row>
    <row r="107" spans="2:11" s="1" customFormat="1" ht="15" customHeight="1">
      <c r="B107" s="282"/>
      <c r="C107" s="271" t="s">
        <v>2362</v>
      </c>
      <c r="D107" s="271"/>
      <c r="E107" s="271"/>
      <c r="F107" s="292" t="s">
        <v>2359</v>
      </c>
      <c r="G107" s="271"/>
      <c r="H107" s="271" t="s">
        <v>2399</v>
      </c>
      <c r="I107" s="271" t="s">
        <v>2361</v>
      </c>
      <c r="J107" s="271">
        <v>120</v>
      </c>
      <c r="K107" s="283"/>
    </row>
    <row r="108" spans="2:11" s="1" customFormat="1" ht="15" customHeight="1">
      <c r="B108" s="294"/>
      <c r="C108" s="271" t="s">
        <v>2364</v>
      </c>
      <c r="D108" s="271"/>
      <c r="E108" s="271"/>
      <c r="F108" s="292" t="s">
        <v>2365</v>
      </c>
      <c r="G108" s="271"/>
      <c r="H108" s="271" t="s">
        <v>2399</v>
      </c>
      <c r="I108" s="271" t="s">
        <v>2361</v>
      </c>
      <c r="J108" s="271">
        <v>50</v>
      </c>
      <c r="K108" s="283"/>
    </row>
    <row r="109" spans="2:11" s="1" customFormat="1" ht="15" customHeight="1">
      <c r="B109" s="294"/>
      <c r="C109" s="271" t="s">
        <v>2367</v>
      </c>
      <c r="D109" s="271"/>
      <c r="E109" s="271"/>
      <c r="F109" s="292" t="s">
        <v>2359</v>
      </c>
      <c r="G109" s="271"/>
      <c r="H109" s="271" t="s">
        <v>2399</v>
      </c>
      <c r="I109" s="271" t="s">
        <v>2369</v>
      </c>
      <c r="J109" s="271"/>
      <c r="K109" s="283"/>
    </row>
    <row r="110" spans="2:11" s="1" customFormat="1" ht="15" customHeight="1">
      <c r="B110" s="294"/>
      <c r="C110" s="271" t="s">
        <v>2378</v>
      </c>
      <c r="D110" s="271"/>
      <c r="E110" s="271"/>
      <c r="F110" s="292" t="s">
        <v>2365</v>
      </c>
      <c r="G110" s="271"/>
      <c r="H110" s="271" t="s">
        <v>2399</v>
      </c>
      <c r="I110" s="271" t="s">
        <v>2361</v>
      </c>
      <c r="J110" s="271">
        <v>50</v>
      </c>
      <c r="K110" s="283"/>
    </row>
    <row r="111" spans="2:11" s="1" customFormat="1" ht="15" customHeight="1">
      <c r="B111" s="294"/>
      <c r="C111" s="271" t="s">
        <v>2386</v>
      </c>
      <c r="D111" s="271"/>
      <c r="E111" s="271"/>
      <c r="F111" s="292" t="s">
        <v>2365</v>
      </c>
      <c r="G111" s="271"/>
      <c r="H111" s="271" t="s">
        <v>2399</v>
      </c>
      <c r="I111" s="271" t="s">
        <v>2361</v>
      </c>
      <c r="J111" s="271">
        <v>50</v>
      </c>
      <c r="K111" s="283"/>
    </row>
    <row r="112" spans="2:11" s="1" customFormat="1" ht="15" customHeight="1">
      <c r="B112" s="294"/>
      <c r="C112" s="271" t="s">
        <v>2384</v>
      </c>
      <c r="D112" s="271"/>
      <c r="E112" s="271"/>
      <c r="F112" s="292" t="s">
        <v>2365</v>
      </c>
      <c r="G112" s="271"/>
      <c r="H112" s="271" t="s">
        <v>2399</v>
      </c>
      <c r="I112" s="271" t="s">
        <v>2361</v>
      </c>
      <c r="J112" s="271">
        <v>50</v>
      </c>
      <c r="K112" s="283"/>
    </row>
    <row r="113" spans="2:11" s="1" customFormat="1" ht="15" customHeight="1">
      <c r="B113" s="294"/>
      <c r="C113" s="271" t="s">
        <v>49</v>
      </c>
      <c r="D113" s="271"/>
      <c r="E113" s="271"/>
      <c r="F113" s="292" t="s">
        <v>2359</v>
      </c>
      <c r="G113" s="271"/>
      <c r="H113" s="271" t="s">
        <v>2400</v>
      </c>
      <c r="I113" s="271" t="s">
        <v>2361</v>
      </c>
      <c r="J113" s="271">
        <v>20</v>
      </c>
      <c r="K113" s="283"/>
    </row>
    <row r="114" spans="2:11" s="1" customFormat="1" ht="15" customHeight="1">
      <c r="B114" s="294"/>
      <c r="C114" s="271" t="s">
        <v>2401</v>
      </c>
      <c r="D114" s="271"/>
      <c r="E114" s="271"/>
      <c r="F114" s="292" t="s">
        <v>2359</v>
      </c>
      <c r="G114" s="271"/>
      <c r="H114" s="271" t="s">
        <v>2402</v>
      </c>
      <c r="I114" s="271" t="s">
        <v>2361</v>
      </c>
      <c r="J114" s="271">
        <v>120</v>
      </c>
      <c r="K114" s="283"/>
    </row>
    <row r="115" spans="2:11" s="1" customFormat="1" ht="15" customHeight="1">
      <c r="B115" s="294"/>
      <c r="C115" s="271" t="s">
        <v>34</v>
      </c>
      <c r="D115" s="271"/>
      <c r="E115" s="271"/>
      <c r="F115" s="292" t="s">
        <v>2359</v>
      </c>
      <c r="G115" s="271"/>
      <c r="H115" s="271" t="s">
        <v>2403</v>
      </c>
      <c r="I115" s="271" t="s">
        <v>2394</v>
      </c>
      <c r="J115" s="271"/>
      <c r="K115" s="283"/>
    </row>
    <row r="116" spans="2:11" s="1" customFormat="1" ht="15" customHeight="1">
      <c r="B116" s="294"/>
      <c r="C116" s="271" t="s">
        <v>44</v>
      </c>
      <c r="D116" s="271"/>
      <c r="E116" s="271"/>
      <c r="F116" s="292" t="s">
        <v>2359</v>
      </c>
      <c r="G116" s="271"/>
      <c r="H116" s="271" t="s">
        <v>2404</v>
      </c>
      <c r="I116" s="271" t="s">
        <v>2394</v>
      </c>
      <c r="J116" s="271"/>
      <c r="K116" s="283"/>
    </row>
    <row r="117" spans="2:11" s="1" customFormat="1" ht="15" customHeight="1">
      <c r="B117" s="294"/>
      <c r="C117" s="271" t="s">
        <v>53</v>
      </c>
      <c r="D117" s="271"/>
      <c r="E117" s="271"/>
      <c r="F117" s="292" t="s">
        <v>2359</v>
      </c>
      <c r="G117" s="271"/>
      <c r="H117" s="271" t="s">
        <v>2405</v>
      </c>
      <c r="I117" s="271" t="s">
        <v>2406</v>
      </c>
      <c r="J117" s="271"/>
      <c r="K117" s="283"/>
    </row>
    <row r="118" spans="2:11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pans="2:11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pans="2:11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pans="2:1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pans="2:11" s="1" customFormat="1" ht="45" customHeight="1">
      <c r="B122" s="310"/>
      <c r="C122" s="399" t="s">
        <v>2407</v>
      </c>
      <c r="D122" s="399"/>
      <c r="E122" s="399"/>
      <c r="F122" s="399"/>
      <c r="G122" s="399"/>
      <c r="H122" s="399"/>
      <c r="I122" s="399"/>
      <c r="J122" s="399"/>
      <c r="K122" s="311"/>
    </row>
    <row r="123" spans="2:11" s="1" customFormat="1" ht="17.25" customHeight="1">
      <c r="B123" s="312"/>
      <c r="C123" s="284" t="s">
        <v>2353</v>
      </c>
      <c r="D123" s="284"/>
      <c r="E123" s="284"/>
      <c r="F123" s="284" t="s">
        <v>2354</v>
      </c>
      <c r="G123" s="285"/>
      <c r="H123" s="284" t="s">
        <v>50</v>
      </c>
      <c r="I123" s="284" t="s">
        <v>53</v>
      </c>
      <c r="J123" s="284" t="s">
        <v>2355</v>
      </c>
      <c r="K123" s="313"/>
    </row>
    <row r="124" spans="2:11" s="1" customFormat="1" ht="17.25" customHeight="1">
      <c r="B124" s="312"/>
      <c r="C124" s="286" t="s">
        <v>2356</v>
      </c>
      <c r="D124" s="286"/>
      <c r="E124" s="286"/>
      <c r="F124" s="287" t="s">
        <v>2357</v>
      </c>
      <c r="G124" s="288"/>
      <c r="H124" s="286"/>
      <c r="I124" s="286"/>
      <c r="J124" s="286" t="s">
        <v>2358</v>
      </c>
      <c r="K124" s="313"/>
    </row>
    <row r="125" spans="2:11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pans="2:11" s="1" customFormat="1" ht="15" customHeight="1">
      <c r="B126" s="314"/>
      <c r="C126" s="271" t="s">
        <v>2362</v>
      </c>
      <c r="D126" s="291"/>
      <c r="E126" s="291"/>
      <c r="F126" s="292" t="s">
        <v>2359</v>
      </c>
      <c r="G126" s="271"/>
      <c r="H126" s="271" t="s">
        <v>2399</v>
      </c>
      <c r="I126" s="271" t="s">
        <v>2361</v>
      </c>
      <c r="J126" s="271">
        <v>120</v>
      </c>
      <c r="K126" s="317"/>
    </row>
    <row r="127" spans="2:11" s="1" customFormat="1" ht="15" customHeight="1">
      <c r="B127" s="314"/>
      <c r="C127" s="271" t="s">
        <v>2408</v>
      </c>
      <c r="D127" s="271"/>
      <c r="E127" s="271"/>
      <c r="F127" s="292" t="s">
        <v>2359</v>
      </c>
      <c r="G127" s="271"/>
      <c r="H127" s="271" t="s">
        <v>2409</v>
      </c>
      <c r="I127" s="271" t="s">
        <v>2361</v>
      </c>
      <c r="J127" s="271" t="s">
        <v>2410</v>
      </c>
      <c r="K127" s="317"/>
    </row>
    <row r="128" spans="2:11" s="1" customFormat="1" ht="15" customHeight="1">
      <c r="B128" s="314"/>
      <c r="C128" s="271" t="s">
        <v>80</v>
      </c>
      <c r="D128" s="271"/>
      <c r="E128" s="271"/>
      <c r="F128" s="292" t="s">
        <v>2359</v>
      </c>
      <c r="G128" s="271"/>
      <c r="H128" s="271" t="s">
        <v>2411</v>
      </c>
      <c r="I128" s="271" t="s">
        <v>2361</v>
      </c>
      <c r="J128" s="271" t="s">
        <v>2410</v>
      </c>
      <c r="K128" s="317"/>
    </row>
    <row r="129" spans="2:11" s="1" customFormat="1" ht="15" customHeight="1">
      <c r="B129" s="314"/>
      <c r="C129" s="271" t="s">
        <v>2370</v>
      </c>
      <c r="D129" s="271"/>
      <c r="E129" s="271"/>
      <c r="F129" s="292" t="s">
        <v>2365</v>
      </c>
      <c r="G129" s="271"/>
      <c r="H129" s="271" t="s">
        <v>2371</v>
      </c>
      <c r="I129" s="271" t="s">
        <v>2361</v>
      </c>
      <c r="J129" s="271">
        <v>15</v>
      </c>
      <c r="K129" s="317"/>
    </row>
    <row r="130" spans="2:11" s="1" customFormat="1" ht="15" customHeight="1">
      <c r="B130" s="314"/>
      <c r="C130" s="295" t="s">
        <v>2372</v>
      </c>
      <c r="D130" s="295"/>
      <c r="E130" s="295"/>
      <c r="F130" s="296" t="s">
        <v>2365</v>
      </c>
      <c r="G130" s="295"/>
      <c r="H130" s="295" t="s">
        <v>2373</v>
      </c>
      <c r="I130" s="295" t="s">
        <v>2361</v>
      </c>
      <c r="J130" s="295">
        <v>15</v>
      </c>
      <c r="K130" s="317"/>
    </row>
    <row r="131" spans="2:11" s="1" customFormat="1" ht="15" customHeight="1">
      <c r="B131" s="314"/>
      <c r="C131" s="295" t="s">
        <v>2374</v>
      </c>
      <c r="D131" s="295"/>
      <c r="E131" s="295"/>
      <c r="F131" s="296" t="s">
        <v>2365</v>
      </c>
      <c r="G131" s="295"/>
      <c r="H131" s="295" t="s">
        <v>2375</v>
      </c>
      <c r="I131" s="295" t="s">
        <v>2361</v>
      </c>
      <c r="J131" s="295">
        <v>20</v>
      </c>
      <c r="K131" s="317"/>
    </row>
    <row r="132" spans="2:11" s="1" customFormat="1" ht="15" customHeight="1">
      <c r="B132" s="314"/>
      <c r="C132" s="295" t="s">
        <v>2376</v>
      </c>
      <c r="D132" s="295"/>
      <c r="E132" s="295"/>
      <c r="F132" s="296" t="s">
        <v>2365</v>
      </c>
      <c r="G132" s="295"/>
      <c r="H132" s="295" t="s">
        <v>2377</v>
      </c>
      <c r="I132" s="295" t="s">
        <v>2361</v>
      </c>
      <c r="J132" s="295">
        <v>20</v>
      </c>
      <c r="K132" s="317"/>
    </row>
    <row r="133" spans="2:11" s="1" customFormat="1" ht="15" customHeight="1">
      <c r="B133" s="314"/>
      <c r="C133" s="271" t="s">
        <v>2364</v>
      </c>
      <c r="D133" s="271"/>
      <c r="E133" s="271"/>
      <c r="F133" s="292" t="s">
        <v>2365</v>
      </c>
      <c r="G133" s="271"/>
      <c r="H133" s="271" t="s">
        <v>2399</v>
      </c>
      <c r="I133" s="271" t="s">
        <v>2361</v>
      </c>
      <c r="J133" s="271">
        <v>50</v>
      </c>
      <c r="K133" s="317"/>
    </row>
    <row r="134" spans="2:11" s="1" customFormat="1" ht="15" customHeight="1">
      <c r="B134" s="314"/>
      <c r="C134" s="271" t="s">
        <v>2378</v>
      </c>
      <c r="D134" s="271"/>
      <c r="E134" s="271"/>
      <c r="F134" s="292" t="s">
        <v>2365</v>
      </c>
      <c r="G134" s="271"/>
      <c r="H134" s="271" t="s">
        <v>2399</v>
      </c>
      <c r="I134" s="271" t="s">
        <v>2361</v>
      </c>
      <c r="J134" s="271">
        <v>50</v>
      </c>
      <c r="K134" s="317"/>
    </row>
    <row r="135" spans="2:11" s="1" customFormat="1" ht="15" customHeight="1">
      <c r="B135" s="314"/>
      <c r="C135" s="271" t="s">
        <v>2384</v>
      </c>
      <c r="D135" s="271"/>
      <c r="E135" s="271"/>
      <c r="F135" s="292" t="s">
        <v>2365</v>
      </c>
      <c r="G135" s="271"/>
      <c r="H135" s="271" t="s">
        <v>2399</v>
      </c>
      <c r="I135" s="271" t="s">
        <v>2361</v>
      </c>
      <c r="J135" s="271">
        <v>50</v>
      </c>
      <c r="K135" s="317"/>
    </row>
    <row r="136" spans="2:11" s="1" customFormat="1" ht="15" customHeight="1">
      <c r="B136" s="314"/>
      <c r="C136" s="271" t="s">
        <v>2386</v>
      </c>
      <c r="D136" s="271"/>
      <c r="E136" s="271"/>
      <c r="F136" s="292" t="s">
        <v>2365</v>
      </c>
      <c r="G136" s="271"/>
      <c r="H136" s="271" t="s">
        <v>2399</v>
      </c>
      <c r="I136" s="271" t="s">
        <v>2361</v>
      </c>
      <c r="J136" s="271">
        <v>50</v>
      </c>
      <c r="K136" s="317"/>
    </row>
    <row r="137" spans="2:11" s="1" customFormat="1" ht="15" customHeight="1">
      <c r="B137" s="314"/>
      <c r="C137" s="271" t="s">
        <v>2387</v>
      </c>
      <c r="D137" s="271"/>
      <c r="E137" s="271"/>
      <c r="F137" s="292" t="s">
        <v>2365</v>
      </c>
      <c r="G137" s="271"/>
      <c r="H137" s="271" t="s">
        <v>2412</v>
      </c>
      <c r="I137" s="271" t="s">
        <v>2361</v>
      </c>
      <c r="J137" s="271">
        <v>255</v>
      </c>
      <c r="K137" s="317"/>
    </row>
    <row r="138" spans="2:11" s="1" customFormat="1" ht="15" customHeight="1">
      <c r="B138" s="314"/>
      <c r="C138" s="271" t="s">
        <v>2389</v>
      </c>
      <c r="D138" s="271"/>
      <c r="E138" s="271"/>
      <c r="F138" s="292" t="s">
        <v>2359</v>
      </c>
      <c r="G138" s="271"/>
      <c r="H138" s="271" t="s">
        <v>2413</v>
      </c>
      <c r="I138" s="271" t="s">
        <v>2391</v>
      </c>
      <c r="J138" s="271"/>
      <c r="K138" s="317"/>
    </row>
    <row r="139" spans="2:11" s="1" customFormat="1" ht="15" customHeight="1">
      <c r="B139" s="314"/>
      <c r="C139" s="271" t="s">
        <v>2392</v>
      </c>
      <c r="D139" s="271"/>
      <c r="E139" s="271"/>
      <c r="F139" s="292" t="s">
        <v>2359</v>
      </c>
      <c r="G139" s="271"/>
      <c r="H139" s="271" t="s">
        <v>2414</v>
      </c>
      <c r="I139" s="271" t="s">
        <v>2394</v>
      </c>
      <c r="J139" s="271"/>
      <c r="K139" s="317"/>
    </row>
    <row r="140" spans="2:11" s="1" customFormat="1" ht="15" customHeight="1">
      <c r="B140" s="314"/>
      <c r="C140" s="271" t="s">
        <v>2395</v>
      </c>
      <c r="D140" s="271"/>
      <c r="E140" s="271"/>
      <c r="F140" s="292" t="s">
        <v>2359</v>
      </c>
      <c r="G140" s="271"/>
      <c r="H140" s="271" t="s">
        <v>2395</v>
      </c>
      <c r="I140" s="271" t="s">
        <v>2394</v>
      </c>
      <c r="J140" s="271"/>
      <c r="K140" s="317"/>
    </row>
    <row r="141" spans="2:11" s="1" customFormat="1" ht="15" customHeight="1">
      <c r="B141" s="314"/>
      <c r="C141" s="271" t="s">
        <v>34</v>
      </c>
      <c r="D141" s="271"/>
      <c r="E141" s="271"/>
      <c r="F141" s="292" t="s">
        <v>2359</v>
      </c>
      <c r="G141" s="271"/>
      <c r="H141" s="271" t="s">
        <v>2415</v>
      </c>
      <c r="I141" s="271" t="s">
        <v>2394</v>
      </c>
      <c r="J141" s="271"/>
      <c r="K141" s="317"/>
    </row>
    <row r="142" spans="2:11" s="1" customFormat="1" ht="15" customHeight="1">
      <c r="B142" s="314"/>
      <c r="C142" s="271" t="s">
        <v>2416</v>
      </c>
      <c r="D142" s="271"/>
      <c r="E142" s="271"/>
      <c r="F142" s="292" t="s">
        <v>2359</v>
      </c>
      <c r="G142" s="271"/>
      <c r="H142" s="271" t="s">
        <v>2417</v>
      </c>
      <c r="I142" s="271" t="s">
        <v>2394</v>
      </c>
      <c r="J142" s="271"/>
      <c r="K142" s="317"/>
    </row>
    <row r="143" spans="2:11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pans="2:11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pans="2:11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pans="2:11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pans="2:11" s="1" customFormat="1" ht="45" customHeight="1">
      <c r="B147" s="282"/>
      <c r="C147" s="398" t="s">
        <v>2418</v>
      </c>
      <c r="D147" s="398"/>
      <c r="E147" s="398"/>
      <c r="F147" s="398"/>
      <c r="G147" s="398"/>
      <c r="H147" s="398"/>
      <c r="I147" s="398"/>
      <c r="J147" s="398"/>
      <c r="K147" s="283"/>
    </row>
    <row r="148" spans="2:11" s="1" customFormat="1" ht="17.25" customHeight="1">
      <c r="B148" s="282"/>
      <c r="C148" s="284" t="s">
        <v>2353</v>
      </c>
      <c r="D148" s="284"/>
      <c r="E148" s="284"/>
      <c r="F148" s="284" t="s">
        <v>2354</v>
      </c>
      <c r="G148" s="285"/>
      <c r="H148" s="284" t="s">
        <v>50</v>
      </c>
      <c r="I148" s="284" t="s">
        <v>53</v>
      </c>
      <c r="J148" s="284" t="s">
        <v>2355</v>
      </c>
      <c r="K148" s="283"/>
    </row>
    <row r="149" spans="2:11" s="1" customFormat="1" ht="17.25" customHeight="1">
      <c r="B149" s="282"/>
      <c r="C149" s="286" t="s">
        <v>2356</v>
      </c>
      <c r="D149" s="286"/>
      <c r="E149" s="286"/>
      <c r="F149" s="287" t="s">
        <v>2357</v>
      </c>
      <c r="G149" s="288"/>
      <c r="H149" s="286"/>
      <c r="I149" s="286"/>
      <c r="J149" s="286" t="s">
        <v>2358</v>
      </c>
      <c r="K149" s="283"/>
    </row>
    <row r="150" spans="2:11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pans="2:11" s="1" customFormat="1" ht="15" customHeight="1">
      <c r="B151" s="294"/>
      <c r="C151" s="321" t="s">
        <v>2362</v>
      </c>
      <c r="D151" s="271"/>
      <c r="E151" s="271"/>
      <c r="F151" s="322" t="s">
        <v>2359</v>
      </c>
      <c r="G151" s="271"/>
      <c r="H151" s="321" t="s">
        <v>2399</v>
      </c>
      <c r="I151" s="321" t="s">
        <v>2361</v>
      </c>
      <c r="J151" s="321">
        <v>120</v>
      </c>
      <c r="K151" s="317"/>
    </row>
    <row r="152" spans="2:11" s="1" customFormat="1" ht="15" customHeight="1">
      <c r="B152" s="294"/>
      <c r="C152" s="321" t="s">
        <v>2408</v>
      </c>
      <c r="D152" s="271"/>
      <c r="E152" s="271"/>
      <c r="F152" s="322" t="s">
        <v>2359</v>
      </c>
      <c r="G152" s="271"/>
      <c r="H152" s="321" t="s">
        <v>2419</v>
      </c>
      <c r="I152" s="321" t="s">
        <v>2361</v>
      </c>
      <c r="J152" s="321" t="s">
        <v>2410</v>
      </c>
      <c r="K152" s="317"/>
    </row>
    <row r="153" spans="2:11" s="1" customFormat="1" ht="15" customHeight="1">
      <c r="B153" s="294"/>
      <c r="C153" s="321" t="s">
        <v>80</v>
      </c>
      <c r="D153" s="271"/>
      <c r="E153" s="271"/>
      <c r="F153" s="322" t="s">
        <v>2359</v>
      </c>
      <c r="G153" s="271"/>
      <c r="H153" s="321" t="s">
        <v>2420</v>
      </c>
      <c r="I153" s="321" t="s">
        <v>2361</v>
      </c>
      <c r="J153" s="321" t="s">
        <v>2410</v>
      </c>
      <c r="K153" s="317"/>
    </row>
    <row r="154" spans="2:11" s="1" customFormat="1" ht="15" customHeight="1">
      <c r="B154" s="294"/>
      <c r="C154" s="321" t="s">
        <v>2364</v>
      </c>
      <c r="D154" s="271"/>
      <c r="E154" s="271"/>
      <c r="F154" s="322" t="s">
        <v>2365</v>
      </c>
      <c r="G154" s="271"/>
      <c r="H154" s="321" t="s">
        <v>2399</v>
      </c>
      <c r="I154" s="321" t="s">
        <v>2361</v>
      </c>
      <c r="J154" s="321">
        <v>50</v>
      </c>
      <c r="K154" s="317"/>
    </row>
    <row r="155" spans="2:11" s="1" customFormat="1" ht="15" customHeight="1">
      <c r="B155" s="294"/>
      <c r="C155" s="321" t="s">
        <v>2367</v>
      </c>
      <c r="D155" s="271"/>
      <c r="E155" s="271"/>
      <c r="F155" s="322" t="s">
        <v>2359</v>
      </c>
      <c r="G155" s="271"/>
      <c r="H155" s="321" t="s">
        <v>2399</v>
      </c>
      <c r="I155" s="321" t="s">
        <v>2369</v>
      </c>
      <c r="J155" s="321"/>
      <c r="K155" s="317"/>
    </row>
    <row r="156" spans="2:11" s="1" customFormat="1" ht="15" customHeight="1">
      <c r="B156" s="294"/>
      <c r="C156" s="321" t="s">
        <v>2378</v>
      </c>
      <c r="D156" s="271"/>
      <c r="E156" s="271"/>
      <c r="F156" s="322" t="s">
        <v>2365</v>
      </c>
      <c r="G156" s="271"/>
      <c r="H156" s="321" t="s">
        <v>2399</v>
      </c>
      <c r="I156" s="321" t="s">
        <v>2361</v>
      </c>
      <c r="J156" s="321">
        <v>50</v>
      </c>
      <c r="K156" s="317"/>
    </row>
    <row r="157" spans="2:11" s="1" customFormat="1" ht="15" customHeight="1">
      <c r="B157" s="294"/>
      <c r="C157" s="321" t="s">
        <v>2386</v>
      </c>
      <c r="D157" s="271"/>
      <c r="E157" s="271"/>
      <c r="F157" s="322" t="s">
        <v>2365</v>
      </c>
      <c r="G157" s="271"/>
      <c r="H157" s="321" t="s">
        <v>2399</v>
      </c>
      <c r="I157" s="321" t="s">
        <v>2361</v>
      </c>
      <c r="J157" s="321">
        <v>50</v>
      </c>
      <c r="K157" s="317"/>
    </row>
    <row r="158" spans="2:11" s="1" customFormat="1" ht="15" customHeight="1">
      <c r="B158" s="294"/>
      <c r="C158" s="321" t="s">
        <v>2384</v>
      </c>
      <c r="D158" s="271"/>
      <c r="E158" s="271"/>
      <c r="F158" s="322" t="s">
        <v>2365</v>
      </c>
      <c r="G158" s="271"/>
      <c r="H158" s="321" t="s">
        <v>2399</v>
      </c>
      <c r="I158" s="321" t="s">
        <v>2361</v>
      </c>
      <c r="J158" s="321">
        <v>50</v>
      </c>
      <c r="K158" s="317"/>
    </row>
    <row r="159" spans="2:11" s="1" customFormat="1" ht="15" customHeight="1">
      <c r="B159" s="294"/>
      <c r="C159" s="321" t="s">
        <v>121</v>
      </c>
      <c r="D159" s="271"/>
      <c r="E159" s="271"/>
      <c r="F159" s="322" t="s">
        <v>2359</v>
      </c>
      <c r="G159" s="271"/>
      <c r="H159" s="321" t="s">
        <v>2421</v>
      </c>
      <c r="I159" s="321" t="s">
        <v>2361</v>
      </c>
      <c r="J159" s="321" t="s">
        <v>2422</v>
      </c>
      <c r="K159" s="317"/>
    </row>
    <row r="160" spans="2:11" s="1" customFormat="1" ht="15" customHeight="1">
      <c r="B160" s="294"/>
      <c r="C160" s="321" t="s">
        <v>2423</v>
      </c>
      <c r="D160" s="271"/>
      <c r="E160" s="271"/>
      <c r="F160" s="322" t="s">
        <v>2359</v>
      </c>
      <c r="G160" s="271"/>
      <c r="H160" s="321" t="s">
        <v>2424</v>
      </c>
      <c r="I160" s="321" t="s">
        <v>2394</v>
      </c>
      <c r="J160" s="321"/>
      <c r="K160" s="317"/>
    </row>
    <row r="161" spans="2:11" s="1" customFormat="1" ht="15" customHeight="1">
      <c r="B161" s="323"/>
      <c r="C161" s="324"/>
      <c r="D161" s="324"/>
      <c r="E161" s="324"/>
      <c r="F161" s="324"/>
      <c r="G161" s="324"/>
      <c r="H161" s="324"/>
      <c r="I161" s="324"/>
      <c r="J161" s="324"/>
      <c r="K161" s="325"/>
    </row>
    <row r="162" spans="2:11" s="1" customFormat="1" ht="18.75" customHeight="1">
      <c r="B162" s="305"/>
      <c r="C162" s="315"/>
      <c r="D162" s="315"/>
      <c r="E162" s="315"/>
      <c r="F162" s="326"/>
      <c r="G162" s="315"/>
      <c r="H162" s="315"/>
      <c r="I162" s="315"/>
      <c r="J162" s="315"/>
      <c r="K162" s="305"/>
    </row>
    <row r="163" spans="2:11" s="1" customFormat="1" ht="18.75" customHeight="1">
      <c r="B163" s="305"/>
      <c r="C163" s="315"/>
      <c r="D163" s="315"/>
      <c r="E163" s="315"/>
      <c r="F163" s="326"/>
      <c r="G163" s="315"/>
      <c r="H163" s="315"/>
      <c r="I163" s="315"/>
      <c r="J163" s="315"/>
      <c r="K163" s="305"/>
    </row>
    <row r="164" spans="2:11" s="1" customFormat="1" ht="18.75" customHeight="1">
      <c r="B164" s="305"/>
      <c r="C164" s="315"/>
      <c r="D164" s="315"/>
      <c r="E164" s="315"/>
      <c r="F164" s="326"/>
      <c r="G164" s="315"/>
      <c r="H164" s="315"/>
      <c r="I164" s="315"/>
      <c r="J164" s="315"/>
      <c r="K164" s="305"/>
    </row>
    <row r="165" spans="2:11" s="1" customFormat="1" ht="18.75" customHeight="1">
      <c r="B165" s="305"/>
      <c r="C165" s="315"/>
      <c r="D165" s="315"/>
      <c r="E165" s="315"/>
      <c r="F165" s="326"/>
      <c r="G165" s="315"/>
      <c r="H165" s="315"/>
      <c r="I165" s="315"/>
      <c r="J165" s="315"/>
      <c r="K165" s="305"/>
    </row>
    <row r="166" spans="2:11" s="1" customFormat="1" ht="18.75" customHeight="1">
      <c r="B166" s="305"/>
      <c r="C166" s="315"/>
      <c r="D166" s="315"/>
      <c r="E166" s="315"/>
      <c r="F166" s="326"/>
      <c r="G166" s="315"/>
      <c r="H166" s="315"/>
      <c r="I166" s="315"/>
      <c r="J166" s="315"/>
      <c r="K166" s="305"/>
    </row>
    <row r="167" spans="2:11" s="1" customFormat="1" ht="18.75" customHeight="1">
      <c r="B167" s="305"/>
      <c r="C167" s="315"/>
      <c r="D167" s="315"/>
      <c r="E167" s="315"/>
      <c r="F167" s="326"/>
      <c r="G167" s="315"/>
      <c r="H167" s="315"/>
      <c r="I167" s="315"/>
      <c r="J167" s="315"/>
      <c r="K167" s="305"/>
    </row>
    <row r="168" spans="2:11" s="1" customFormat="1" ht="18.75" customHeight="1">
      <c r="B168" s="305"/>
      <c r="C168" s="315"/>
      <c r="D168" s="315"/>
      <c r="E168" s="315"/>
      <c r="F168" s="326"/>
      <c r="G168" s="315"/>
      <c r="H168" s="315"/>
      <c r="I168" s="315"/>
      <c r="J168" s="315"/>
      <c r="K168" s="305"/>
    </row>
    <row r="169" spans="2:11" s="1" customFormat="1" ht="18.75" customHeight="1">
      <c r="B169" s="278"/>
      <c r="C169" s="278"/>
      <c r="D169" s="278"/>
      <c r="E169" s="278"/>
      <c r="F169" s="278"/>
      <c r="G169" s="278"/>
      <c r="H169" s="278"/>
      <c r="I169" s="278"/>
      <c r="J169" s="278"/>
      <c r="K169" s="278"/>
    </row>
    <row r="170" spans="2:11" s="1" customFormat="1" ht="7.5" customHeight="1">
      <c r="B170" s="260"/>
      <c r="C170" s="261"/>
      <c r="D170" s="261"/>
      <c r="E170" s="261"/>
      <c r="F170" s="261"/>
      <c r="G170" s="261"/>
      <c r="H170" s="261"/>
      <c r="I170" s="261"/>
      <c r="J170" s="261"/>
      <c r="K170" s="262"/>
    </row>
    <row r="171" spans="2:11" s="1" customFormat="1" ht="45" customHeight="1">
      <c r="B171" s="263"/>
      <c r="C171" s="399" t="s">
        <v>2425</v>
      </c>
      <c r="D171" s="399"/>
      <c r="E171" s="399"/>
      <c r="F171" s="399"/>
      <c r="G171" s="399"/>
      <c r="H171" s="399"/>
      <c r="I171" s="399"/>
      <c r="J171" s="399"/>
      <c r="K171" s="264"/>
    </row>
    <row r="172" spans="2:11" s="1" customFormat="1" ht="17.25" customHeight="1">
      <c r="B172" s="263"/>
      <c r="C172" s="284" t="s">
        <v>2353</v>
      </c>
      <c r="D172" s="284"/>
      <c r="E172" s="284"/>
      <c r="F172" s="284" t="s">
        <v>2354</v>
      </c>
      <c r="G172" s="327"/>
      <c r="H172" s="328" t="s">
        <v>50</v>
      </c>
      <c r="I172" s="328" t="s">
        <v>53</v>
      </c>
      <c r="J172" s="284" t="s">
        <v>2355</v>
      </c>
      <c r="K172" s="264"/>
    </row>
    <row r="173" spans="2:11" s="1" customFormat="1" ht="17.25" customHeight="1">
      <c r="B173" s="265"/>
      <c r="C173" s="286" t="s">
        <v>2356</v>
      </c>
      <c r="D173" s="286"/>
      <c r="E173" s="286"/>
      <c r="F173" s="287" t="s">
        <v>2357</v>
      </c>
      <c r="G173" s="329"/>
      <c r="H173" s="330"/>
      <c r="I173" s="330"/>
      <c r="J173" s="286" t="s">
        <v>2358</v>
      </c>
      <c r="K173" s="266"/>
    </row>
    <row r="174" spans="2:11" s="1" customFormat="1" ht="5.25" customHeight="1">
      <c r="B174" s="294"/>
      <c r="C174" s="289"/>
      <c r="D174" s="289"/>
      <c r="E174" s="289"/>
      <c r="F174" s="289"/>
      <c r="G174" s="290"/>
      <c r="H174" s="289"/>
      <c r="I174" s="289"/>
      <c r="J174" s="289"/>
      <c r="K174" s="317"/>
    </row>
    <row r="175" spans="2:11" s="1" customFormat="1" ht="15" customHeight="1">
      <c r="B175" s="294"/>
      <c r="C175" s="271" t="s">
        <v>2362</v>
      </c>
      <c r="D175" s="271"/>
      <c r="E175" s="271"/>
      <c r="F175" s="292" t="s">
        <v>2359</v>
      </c>
      <c r="G175" s="271"/>
      <c r="H175" s="271" t="s">
        <v>2399</v>
      </c>
      <c r="I175" s="271" t="s">
        <v>2361</v>
      </c>
      <c r="J175" s="271">
        <v>120</v>
      </c>
      <c r="K175" s="317"/>
    </row>
    <row r="176" spans="2:11" s="1" customFormat="1" ht="15" customHeight="1">
      <c r="B176" s="294"/>
      <c r="C176" s="271" t="s">
        <v>2408</v>
      </c>
      <c r="D176" s="271"/>
      <c r="E176" s="271"/>
      <c r="F176" s="292" t="s">
        <v>2359</v>
      </c>
      <c r="G176" s="271"/>
      <c r="H176" s="271" t="s">
        <v>2409</v>
      </c>
      <c r="I176" s="271" t="s">
        <v>2361</v>
      </c>
      <c r="J176" s="271" t="s">
        <v>2410</v>
      </c>
      <c r="K176" s="317"/>
    </row>
    <row r="177" spans="2:11" s="1" customFormat="1" ht="15" customHeight="1">
      <c r="B177" s="294"/>
      <c r="C177" s="271" t="s">
        <v>80</v>
      </c>
      <c r="D177" s="271"/>
      <c r="E177" s="271"/>
      <c r="F177" s="292" t="s">
        <v>2359</v>
      </c>
      <c r="G177" s="271"/>
      <c r="H177" s="271" t="s">
        <v>2426</v>
      </c>
      <c r="I177" s="271" t="s">
        <v>2361</v>
      </c>
      <c r="J177" s="271" t="s">
        <v>2410</v>
      </c>
      <c r="K177" s="317"/>
    </row>
    <row r="178" spans="2:11" s="1" customFormat="1" ht="15" customHeight="1">
      <c r="B178" s="294"/>
      <c r="C178" s="271" t="s">
        <v>2364</v>
      </c>
      <c r="D178" s="271"/>
      <c r="E178" s="271"/>
      <c r="F178" s="292" t="s">
        <v>2365</v>
      </c>
      <c r="G178" s="271"/>
      <c r="H178" s="271" t="s">
        <v>2426</v>
      </c>
      <c r="I178" s="271" t="s">
        <v>2361</v>
      </c>
      <c r="J178" s="271">
        <v>50</v>
      </c>
      <c r="K178" s="317"/>
    </row>
    <row r="179" spans="2:11" s="1" customFormat="1" ht="15" customHeight="1">
      <c r="B179" s="294"/>
      <c r="C179" s="271" t="s">
        <v>2367</v>
      </c>
      <c r="D179" s="271"/>
      <c r="E179" s="271"/>
      <c r="F179" s="292" t="s">
        <v>2359</v>
      </c>
      <c r="G179" s="271"/>
      <c r="H179" s="271" t="s">
        <v>2426</v>
      </c>
      <c r="I179" s="271" t="s">
        <v>2369</v>
      </c>
      <c r="J179" s="271"/>
      <c r="K179" s="317"/>
    </row>
    <row r="180" spans="2:11" s="1" customFormat="1" ht="15" customHeight="1">
      <c r="B180" s="294"/>
      <c r="C180" s="271" t="s">
        <v>2378</v>
      </c>
      <c r="D180" s="271"/>
      <c r="E180" s="271"/>
      <c r="F180" s="292" t="s">
        <v>2365</v>
      </c>
      <c r="G180" s="271"/>
      <c r="H180" s="271" t="s">
        <v>2426</v>
      </c>
      <c r="I180" s="271" t="s">
        <v>2361</v>
      </c>
      <c r="J180" s="271">
        <v>50</v>
      </c>
      <c r="K180" s="317"/>
    </row>
    <row r="181" spans="2:11" s="1" customFormat="1" ht="15" customHeight="1">
      <c r="B181" s="294"/>
      <c r="C181" s="271" t="s">
        <v>2386</v>
      </c>
      <c r="D181" s="271"/>
      <c r="E181" s="271"/>
      <c r="F181" s="292" t="s">
        <v>2365</v>
      </c>
      <c r="G181" s="271"/>
      <c r="H181" s="271" t="s">
        <v>2426</v>
      </c>
      <c r="I181" s="271" t="s">
        <v>2361</v>
      </c>
      <c r="J181" s="271">
        <v>50</v>
      </c>
      <c r="K181" s="317"/>
    </row>
    <row r="182" spans="2:11" s="1" customFormat="1" ht="15" customHeight="1">
      <c r="B182" s="294"/>
      <c r="C182" s="271" t="s">
        <v>2384</v>
      </c>
      <c r="D182" s="271"/>
      <c r="E182" s="271"/>
      <c r="F182" s="292" t="s">
        <v>2365</v>
      </c>
      <c r="G182" s="271"/>
      <c r="H182" s="271" t="s">
        <v>2426</v>
      </c>
      <c r="I182" s="271" t="s">
        <v>2361</v>
      </c>
      <c r="J182" s="271">
        <v>50</v>
      </c>
      <c r="K182" s="317"/>
    </row>
    <row r="183" spans="2:11" s="1" customFormat="1" ht="15" customHeight="1">
      <c r="B183" s="294"/>
      <c r="C183" s="271" t="s">
        <v>142</v>
      </c>
      <c r="D183" s="271"/>
      <c r="E183" s="271"/>
      <c r="F183" s="292" t="s">
        <v>2359</v>
      </c>
      <c r="G183" s="271"/>
      <c r="H183" s="271" t="s">
        <v>2427</v>
      </c>
      <c r="I183" s="271" t="s">
        <v>2428</v>
      </c>
      <c r="J183" s="271"/>
      <c r="K183" s="317"/>
    </row>
    <row r="184" spans="2:11" s="1" customFormat="1" ht="15" customHeight="1">
      <c r="B184" s="294"/>
      <c r="C184" s="271" t="s">
        <v>53</v>
      </c>
      <c r="D184" s="271"/>
      <c r="E184" s="271"/>
      <c r="F184" s="292" t="s">
        <v>2359</v>
      </c>
      <c r="G184" s="271"/>
      <c r="H184" s="271" t="s">
        <v>2429</v>
      </c>
      <c r="I184" s="271" t="s">
        <v>2430</v>
      </c>
      <c r="J184" s="271">
        <v>1</v>
      </c>
      <c r="K184" s="317"/>
    </row>
    <row r="185" spans="2:11" s="1" customFormat="1" ht="15" customHeight="1">
      <c r="B185" s="294"/>
      <c r="C185" s="271" t="s">
        <v>49</v>
      </c>
      <c r="D185" s="271"/>
      <c r="E185" s="271"/>
      <c r="F185" s="292" t="s">
        <v>2359</v>
      </c>
      <c r="G185" s="271"/>
      <c r="H185" s="271" t="s">
        <v>2431</v>
      </c>
      <c r="I185" s="271" t="s">
        <v>2361</v>
      </c>
      <c r="J185" s="271">
        <v>20</v>
      </c>
      <c r="K185" s="317"/>
    </row>
    <row r="186" spans="2:11" s="1" customFormat="1" ht="15" customHeight="1">
      <c r="B186" s="294"/>
      <c r="C186" s="271" t="s">
        <v>50</v>
      </c>
      <c r="D186" s="271"/>
      <c r="E186" s="271"/>
      <c r="F186" s="292" t="s">
        <v>2359</v>
      </c>
      <c r="G186" s="271"/>
      <c r="H186" s="271" t="s">
        <v>2432</v>
      </c>
      <c r="I186" s="271" t="s">
        <v>2361</v>
      </c>
      <c r="J186" s="271">
        <v>255</v>
      </c>
      <c r="K186" s="317"/>
    </row>
    <row r="187" spans="2:11" s="1" customFormat="1" ht="15" customHeight="1">
      <c r="B187" s="294"/>
      <c r="C187" s="271" t="s">
        <v>143</v>
      </c>
      <c r="D187" s="271"/>
      <c r="E187" s="271"/>
      <c r="F187" s="292" t="s">
        <v>2359</v>
      </c>
      <c r="G187" s="271"/>
      <c r="H187" s="271" t="s">
        <v>2323</v>
      </c>
      <c r="I187" s="271" t="s">
        <v>2361</v>
      </c>
      <c r="J187" s="271">
        <v>10</v>
      </c>
      <c r="K187" s="317"/>
    </row>
    <row r="188" spans="2:11" s="1" customFormat="1" ht="15" customHeight="1">
      <c r="B188" s="294"/>
      <c r="C188" s="271" t="s">
        <v>144</v>
      </c>
      <c r="D188" s="271"/>
      <c r="E188" s="271"/>
      <c r="F188" s="292" t="s">
        <v>2359</v>
      </c>
      <c r="G188" s="271"/>
      <c r="H188" s="271" t="s">
        <v>2433</v>
      </c>
      <c r="I188" s="271" t="s">
        <v>2394</v>
      </c>
      <c r="J188" s="271"/>
      <c r="K188" s="317"/>
    </row>
    <row r="189" spans="2:11" s="1" customFormat="1" ht="15" customHeight="1">
      <c r="B189" s="294"/>
      <c r="C189" s="271" t="s">
        <v>2434</v>
      </c>
      <c r="D189" s="271"/>
      <c r="E189" s="271"/>
      <c r="F189" s="292" t="s">
        <v>2359</v>
      </c>
      <c r="G189" s="271"/>
      <c r="H189" s="271" t="s">
        <v>2435</v>
      </c>
      <c r="I189" s="271" t="s">
        <v>2394</v>
      </c>
      <c r="J189" s="271"/>
      <c r="K189" s="317"/>
    </row>
    <row r="190" spans="2:11" s="1" customFormat="1" ht="15" customHeight="1">
      <c r="B190" s="294"/>
      <c r="C190" s="271" t="s">
        <v>2423</v>
      </c>
      <c r="D190" s="271"/>
      <c r="E190" s="271"/>
      <c r="F190" s="292" t="s">
        <v>2359</v>
      </c>
      <c r="G190" s="271"/>
      <c r="H190" s="271" t="s">
        <v>2436</v>
      </c>
      <c r="I190" s="271" t="s">
        <v>2394</v>
      </c>
      <c r="J190" s="271"/>
      <c r="K190" s="317"/>
    </row>
    <row r="191" spans="2:11" s="1" customFormat="1" ht="15" customHeight="1">
      <c r="B191" s="294"/>
      <c r="C191" s="271" t="s">
        <v>146</v>
      </c>
      <c r="D191" s="271"/>
      <c r="E191" s="271"/>
      <c r="F191" s="292" t="s">
        <v>2365</v>
      </c>
      <c r="G191" s="271"/>
      <c r="H191" s="271" t="s">
        <v>2437</v>
      </c>
      <c r="I191" s="271" t="s">
        <v>2361</v>
      </c>
      <c r="J191" s="271">
        <v>50</v>
      </c>
      <c r="K191" s="317"/>
    </row>
    <row r="192" spans="2:11" s="1" customFormat="1" ht="15" customHeight="1">
      <c r="B192" s="294"/>
      <c r="C192" s="271" t="s">
        <v>2438</v>
      </c>
      <c r="D192" s="271"/>
      <c r="E192" s="271"/>
      <c r="F192" s="292" t="s">
        <v>2365</v>
      </c>
      <c r="G192" s="271"/>
      <c r="H192" s="271" t="s">
        <v>2439</v>
      </c>
      <c r="I192" s="271" t="s">
        <v>2440</v>
      </c>
      <c r="J192" s="271"/>
      <c r="K192" s="317"/>
    </row>
    <row r="193" spans="2:11" s="1" customFormat="1" ht="15" customHeight="1">
      <c r="B193" s="294"/>
      <c r="C193" s="271" t="s">
        <v>2441</v>
      </c>
      <c r="D193" s="271"/>
      <c r="E193" s="271"/>
      <c r="F193" s="292" t="s">
        <v>2365</v>
      </c>
      <c r="G193" s="271"/>
      <c r="H193" s="271" t="s">
        <v>2442</v>
      </c>
      <c r="I193" s="271" t="s">
        <v>2440</v>
      </c>
      <c r="J193" s="271"/>
      <c r="K193" s="317"/>
    </row>
    <row r="194" spans="2:11" s="1" customFormat="1" ht="15" customHeight="1">
      <c r="B194" s="294"/>
      <c r="C194" s="271" t="s">
        <v>2443</v>
      </c>
      <c r="D194" s="271"/>
      <c r="E194" s="271"/>
      <c r="F194" s="292" t="s">
        <v>2365</v>
      </c>
      <c r="G194" s="271"/>
      <c r="H194" s="271" t="s">
        <v>2444</v>
      </c>
      <c r="I194" s="271" t="s">
        <v>2440</v>
      </c>
      <c r="J194" s="271"/>
      <c r="K194" s="317"/>
    </row>
    <row r="195" spans="2:11" s="1" customFormat="1" ht="15" customHeight="1">
      <c r="B195" s="294"/>
      <c r="C195" s="331" t="s">
        <v>2445</v>
      </c>
      <c r="D195" s="271"/>
      <c r="E195" s="271"/>
      <c r="F195" s="292" t="s">
        <v>2365</v>
      </c>
      <c r="G195" s="271"/>
      <c r="H195" s="271" t="s">
        <v>2446</v>
      </c>
      <c r="I195" s="271" t="s">
        <v>2447</v>
      </c>
      <c r="J195" s="332" t="s">
        <v>2448</v>
      </c>
      <c r="K195" s="317"/>
    </row>
    <row r="196" spans="2:11" s="1" customFormat="1" ht="15" customHeight="1">
      <c r="B196" s="294"/>
      <c r="C196" s="331" t="s">
        <v>38</v>
      </c>
      <c r="D196" s="271"/>
      <c r="E196" s="271"/>
      <c r="F196" s="292" t="s">
        <v>2359</v>
      </c>
      <c r="G196" s="271"/>
      <c r="H196" s="268" t="s">
        <v>2449</v>
      </c>
      <c r="I196" s="271" t="s">
        <v>2450</v>
      </c>
      <c r="J196" s="271"/>
      <c r="K196" s="317"/>
    </row>
    <row r="197" spans="2:11" s="1" customFormat="1" ht="15" customHeight="1">
      <c r="B197" s="294"/>
      <c r="C197" s="331" t="s">
        <v>2451</v>
      </c>
      <c r="D197" s="271"/>
      <c r="E197" s="271"/>
      <c r="F197" s="292" t="s">
        <v>2359</v>
      </c>
      <c r="G197" s="271"/>
      <c r="H197" s="271" t="s">
        <v>2452</v>
      </c>
      <c r="I197" s="271" t="s">
        <v>2394</v>
      </c>
      <c r="J197" s="271"/>
      <c r="K197" s="317"/>
    </row>
    <row r="198" spans="2:11" s="1" customFormat="1" ht="15" customHeight="1">
      <c r="B198" s="294"/>
      <c r="C198" s="331" t="s">
        <v>2453</v>
      </c>
      <c r="D198" s="271"/>
      <c r="E198" s="271"/>
      <c r="F198" s="292" t="s">
        <v>2359</v>
      </c>
      <c r="G198" s="271"/>
      <c r="H198" s="271" t="s">
        <v>2454</v>
      </c>
      <c r="I198" s="271" t="s">
        <v>2394</v>
      </c>
      <c r="J198" s="271"/>
      <c r="K198" s="317"/>
    </row>
    <row r="199" spans="2:11" s="1" customFormat="1" ht="15" customHeight="1">
      <c r="B199" s="294"/>
      <c r="C199" s="331" t="s">
        <v>2455</v>
      </c>
      <c r="D199" s="271"/>
      <c r="E199" s="271"/>
      <c r="F199" s="292" t="s">
        <v>2365</v>
      </c>
      <c r="G199" s="271"/>
      <c r="H199" s="271" t="s">
        <v>2456</v>
      </c>
      <c r="I199" s="271" t="s">
        <v>2394</v>
      </c>
      <c r="J199" s="271"/>
      <c r="K199" s="317"/>
    </row>
    <row r="200" spans="2:11" s="1" customFormat="1" ht="15" customHeight="1">
      <c r="B200" s="323"/>
      <c r="C200" s="333"/>
      <c r="D200" s="324"/>
      <c r="E200" s="324"/>
      <c r="F200" s="324"/>
      <c r="G200" s="324"/>
      <c r="H200" s="324"/>
      <c r="I200" s="324"/>
      <c r="J200" s="324"/>
      <c r="K200" s="325"/>
    </row>
    <row r="201" spans="2:11" s="1" customFormat="1" ht="18.75" customHeight="1">
      <c r="B201" s="305"/>
      <c r="C201" s="315"/>
      <c r="D201" s="315"/>
      <c r="E201" s="315"/>
      <c r="F201" s="326"/>
      <c r="G201" s="315"/>
      <c r="H201" s="315"/>
      <c r="I201" s="315"/>
      <c r="J201" s="315"/>
      <c r="K201" s="305"/>
    </row>
    <row r="202" spans="2:11" s="1" customFormat="1" ht="18.75" customHeight="1">
      <c r="B202" s="278"/>
      <c r="C202" s="278"/>
      <c r="D202" s="278"/>
      <c r="E202" s="278"/>
      <c r="F202" s="278"/>
      <c r="G202" s="278"/>
      <c r="H202" s="278"/>
      <c r="I202" s="278"/>
      <c r="J202" s="278"/>
      <c r="K202" s="278"/>
    </row>
    <row r="203" spans="2:11" s="1" customFormat="1" ht="13.5">
      <c r="B203" s="260"/>
      <c r="C203" s="261"/>
      <c r="D203" s="261"/>
      <c r="E203" s="261"/>
      <c r="F203" s="261"/>
      <c r="G203" s="261"/>
      <c r="H203" s="261"/>
      <c r="I203" s="261"/>
      <c r="J203" s="261"/>
      <c r="K203" s="262"/>
    </row>
    <row r="204" spans="2:11" s="1" customFormat="1" ht="21" customHeight="1">
      <c r="B204" s="263"/>
      <c r="C204" s="399" t="s">
        <v>2457</v>
      </c>
      <c r="D204" s="399"/>
      <c r="E204" s="399"/>
      <c r="F204" s="399"/>
      <c r="G204" s="399"/>
      <c r="H204" s="399"/>
      <c r="I204" s="399"/>
      <c r="J204" s="399"/>
      <c r="K204" s="264"/>
    </row>
    <row r="205" spans="2:11" s="1" customFormat="1" ht="25.5" customHeight="1">
      <c r="B205" s="263"/>
      <c r="C205" s="334" t="s">
        <v>2458</v>
      </c>
      <c r="D205" s="334"/>
      <c r="E205" s="334"/>
      <c r="F205" s="334" t="s">
        <v>2459</v>
      </c>
      <c r="G205" s="335"/>
      <c r="H205" s="400" t="s">
        <v>2460</v>
      </c>
      <c r="I205" s="400"/>
      <c r="J205" s="400"/>
      <c r="K205" s="264"/>
    </row>
    <row r="206" spans="2:11" s="1" customFormat="1" ht="5.25" customHeight="1">
      <c r="B206" s="294"/>
      <c r="C206" s="289"/>
      <c r="D206" s="289"/>
      <c r="E206" s="289"/>
      <c r="F206" s="289"/>
      <c r="G206" s="315"/>
      <c r="H206" s="289"/>
      <c r="I206" s="289"/>
      <c r="J206" s="289"/>
      <c r="K206" s="317"/>
    </row>
    <row r="207" spans="2:11" s="1" customFormat="1" ht="15" customHeight="1">
      <c r="B207" s="294"/>
      <c r="C207" s="271" t="s">
        <v>2450</v>
      </c>
      <c r="D207" s="271"/>
      <c r="E207" s="271"/>
      <c r="F207" s="292" t="s">
        <v>39</v>
      </c>
      <c r="G207" s="271"/>
      <c r="H207" s="401" t="s">
        <v>2461</v>
      </c>
      <c r="I207" s="401"/>
      <c r="J207" s="401"/>
      <c r="K207" s="317"/>
    </row>
    <row r="208" spans="2:11" s="1" customFormat="1" ht="15" customHeight="1">
      <c r="B208" s="294"/>
      <c r="C208" s="271"/>
      <c r="D208" s="271"/>
      <c r="E208" s="271"/>
      <c r="F208" s="292" t="s">
        <v>40</v>
      </c>
      <c r="G208" s="271"/>
      <c r="H208" s="401" t="s">
        <v>2462</v>
      </c>
      <c r="I208" s="401"/>
      <c r="J208" s="401"/>
      <c r="K208" s="317"/>
    </row>
    <row r="209" spans="2:11" s="1" customFormat="1" ht="15" customHeight="1">
      <c r="B209" s="294"/>
      <c r="C209" s="271"/>
      <c r="D209" s="271"/>
      <c r="E209" s="271"/>
      <c r="F209" s="292" t="s">
        <v>43</v>
      </c>
      <c r="G209" s="271"/>
      <c r="H209" s="401" t="s">
        <v>2463</v>
      </c>
      <c r="I209" s="401"/>
      <c r="J209" s="401"/>
      <c r="K209" s="317"/>
    </row>
    <row r="210" spans="2:11" s="1" customFormat="1" ht="15" customHeight="1">
      <c r="B210" s="294"/>
      <c r="C210" s="271"/>
      <c r="D210" s="271"/>
      <c r="E210" s="271"/>
      <c r="F210" s="292" t="s">
        <v>41</v>
      </c>
      <c r="G210" s="271"/>
      <c r="H210" s="401" t="s">
        <v>2464</v>
      </c>
      <c r="I210" s="401"/>
      <c r="J210" s="401"/>
      <c r="K210" s="317"/>
    </row>
    <row r="211" spans="2:11" s="1" customFormat="1" ht="15" customHeight="1">
      <c r="B211" s="294"/>
      <c r="C211" s="271"/>
      <c r="D211" s="271"/>
      <c r="E211" s="271"/>
      <c r="F211" s="292" t="s">
        <v>42</v>
      </c>
      <c r="G211" s="271"/>
      <c r="H211" s="401" t="s">
        <v>2465</v>
      </c>
      <c r="I211" s="401"/>
      <c r="J211" s="401"/>
      <c r="K211" s="317"/>
    </row>
    <row r="212" spans="2:11" s="1" customFormat="1" ht="15" customHeight="1">
      <c r="B212" s="294"/>
      <c r="C212" s="271"/>
      <c r="D212" s="271"/>
      <c r="E212" s="271"/>
      <c r="F212" s="292"/>
      <c r="G212" s="271"/>
      <c r="H212" s="271"/>
      <c r="I212" s="271"/>
      <c r="J212" s="271"/>
      <c r="K212" s="317"/>
    </row>
    <row r="213" spans="2:11" s="1" customFormat="1" ht="15" customHeight="1">
      <c r="B213" s="294"/>
      <c r="C213" s="271" t="s">
        <v>2406</v>
      </c>
      <c r="D213" s="271"/>
      <c r="E213" s="271"/>
      <c r="F213" s="292" t="s">
        <v>74</v>
      </c>
      <c r="G213" s="271"/>
      <c r="H213" s="401" t="s">
        <v>2466</v>
      </c>
      <c r="I213" s="401"/>
      <c r="J213" s="401"/>
      <c r="K213" s="317"/>
    </row>
    <row r="214" spans="2:11" s="1" customFormat="1" ht="15" customHeight="1">
      <c r="B214" s="294"/>
      <c r="C214" s="271"/>
      <c r="D214" s="271"/>
      <c r="E214" s="271"/>
      <c r="F214" s="292" t="s">
        <v>2302</v>
      </c>
      <c r="G214" s="271"/>
      <c r="H214" s="401" t="s">
        <v>2303</v>
      </c>
      <c r="I214" s="401"/>
      <c r="J214" s="401"/>
      <c r="K214" s="317"/>
    </row>
    <row r="215" spans="2:11" s="1" customFormat="1" ht="15" customHeight="1">
      <c r="B215" s="294"/>
      <c r="C215" s="271"/>
      <c r="D215" s="271"/>
      <c r="E215" s="271"/>
      <c r="F215" s="292" t="s">
        <v>2300</v>
      </c>
      <c r="G215" s="271"/>
      <c r="H215" s="401" t="s">
        <v>2467</v>
      </c>
      <c r="I215" s="401"/>
      <c r="J215" s="401"/>
      <c r="K215" s="317"/>
    </row>
    <row r="216" spans="2:11" s="1" customFormat="1" ht="15" customHeight="1">
      <c r="B216" s="336"/>
      <c r="C216" s="271"/>
      <c r="D216" s="271"/>
      <c r="E216" s="271"/>
      <c r="F216" s="292" t="s">
        <v>2304</v>
      </c>
      <c r="G216" s="331"/>
      <c r="H216" s="402" t="s">
        <v>2305</v>
      </c>
      <c r="I216" s="402"/>
      <c r="J216" s="402"/>
      <c r="K216" s="337"/>
    </row>
    <row r="217" spans="2:11" s="1" customFormat="1" ht="15" customHeight="1">
      <c r="B217" s="336"/>
      <c r="C217" s="271"/>
      <c r="D217" s="271"/>
      <c r="E217" s="271"/>
      <c r="F217" s="292" t="s">
        <v>2306</v>
      </c>
      <c r="G217" s="331"/>
      <c r="H217" s="402" t="s">
        <v>2284</v>
      </c>
      <c r="I217" s="402"/>
      <c r="J217" s="402"/>
      <c r="K217" s="337"/>
    </row>
    <row r="218" spans="2:11" s="1" customFormat="1" ht="15" customHeight="1">
      <c r="B218" s="336"/>
      <c r="C218" s="271"/>
      <c r="D218" s="271"/>
      <c r="E218" s="271"/>
      <c r="F218" s="292"/>
      <c r="G218" s="331"/>
      <c r="H218" s="321"/>
      <c r="I218" s="321"/>
      <c r="J218" s="321"/>
      <c r="K218" s="337"/>
    </row>
    <row r="219" spans="2:11" s="1" customFormat="1" ht="15" customHeight="1">
      <c r="B219" s="336"/>
      <c r="C219" s="271" t="s">
        <v>2430</v>
      </c>
      <c r="D219" s="271"/>
      <c r="E219" s="271"/>
      <c r="F219" s="292">
        <v>1</v>
      </c>
      <c r="G219" s="331"/>
      <c r="H219" s="402" t="s">
        <v>2468</v>
      </c>
      <c r="I219" s="402"/>
      <c r="J219" s="402"/>
      <c r="K219" s="337"/>
    </row>
    <row r="220" spans="2:11" s="1" customFormat="1" ht="15" customHeight="1">
      <c r="B220" s="336"/>
      <c r="C220" s="271"/>
      <c r="D220" s="271"/>
      <c r="E220" s="271"/>
      <c r="F220" s="292">
        <v>2</v>
      </c>
      <c r="G220" s="331"/>
      <c r="H220" s="402" t="s">
        <v>2469</v>
      </c>
      <c r="I220" s="402"/>
      <c r="J220" s="402"/>
      <c r="K220" s="337"/>
    </row>
    <row r="221" spans="2:11" s="1" customFormat="1" ht="15" customHeight="1">
      <c r="B221" s="336"/>
      <c r="C221" s="271"/>
      <c r="D221" s="271"/>
      <c r="E221" s="271"/>
      <c r="F221" s="292">
        <v>3</v>
      </c>
      <c r="G221" s="331"/>
      <c r="H221" s="402" t="s">
        <v>2470</v>
      </c>
      <c r="I221" s="402"/>
      <c r="J221" s="402"/>
      <c r="K221" s="337"/>
    </row>
    <row r="222" spans="2:11" s="1" customFormat="1" ht="15" customHeight="1">
      <c r="B222" s="336"/>
      <c r="C222" s="271"/>
      <c r="D222" s="271"/>
      <c r="E222" s="271"/>
      <c r="F222" s="292">
        <v>4</v>
      </c>
      <c r="G222" s="331"/>
      <c r="H222" s="402" t="s">
        <v>2471</v>
      </c>
      <c r="I222" s="402"/>
      <c r="J222" s="402"/>
      <c r="K222" s="337"/>
    </row>
    <row r="223" spans="2:11" s="1" customFormat="1" ht="12.75" customHeight="1">
      <c r="B223" s="338"/>
      <c r="C223" s="339"/>
      <c r="D223" s="339"/>
      <c r="E223" s="339"/>
      <c r="F223" s="339"/>
      <c r="G223" s="339"/>
      <c r="H223" s="339"/>
      <c r="I223" s="339"/>
      <c r="J223" s="339"/>
      <c r="K223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86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117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119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ROUND(J108,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ROUND((SUM(BE108:BE347)),  2)</f>
        <v>0</v>
      </c>
      <c r="G37" s="36"/>
      <c r="H37" s="36"/>
      <c r="I37" s="126">
        <v>0.21</v>
      </c>
      <c r="J37" s="125">
        <f>ROUND(((SUM(BE108:BE347))*I37),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ROUND((SUM(BF108:BF347)),  2)</f>
        <v>0</v>
      </c>
      <c r="G38" s="36"/>
      <c r="H38" s="36"/>
      <c r="I38" s="126">
        <v>0.15</v>
      </c>
      <c r="J38" s="125">
        <f>ROUND(((SUM(BF108:BF347))*I38),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ROUND((SUM(BG108:BG347)),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ROUND((SUM(BH108:BH347)),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ROUND((SUM(BI108:BI347)),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117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01 - Stavební část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J108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124</v>
      </c>
      <c r="E68" s="145"/>
      <c r="F68" s="145"/>
      <c r="G68" s="145"/>
      <c r="H68" s="145"/>
      <c r="I68" s="145"/>
      <c r="J68" s="146">
        <f>J109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125</v>
      </c>
      <c r="E69" s="150"/>
      <c r="F69" s="150"/>
      <c r="G69" s="150"/>
      <c r="H69" s="150"/>
      <c r="I69" s="150"/>
      <c r="J69" s="151">
        <f>J110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126</v>
      </c>
      <c r="E70" s="150"/>
      <c r="F70" s="150"/>
      <c r="G70" s="150"/>
      <c r="H70" s="150"/>
      <c r="I70" s="150"/>
      <c r="J70" s="151">
        <f>J143</f>
        <v>0</v>
      </c>
      <c r="K70" s="98"/>
      <c r="L70" s="152"/>
    </row>
    <row r="71" spans="1:47" s="10" customFormat="1" ht="19.899999999999999" customHeight="1">
      <c r="B71" s="148"/>
      <c r="C71" s="98"/>
      <c r="D71" s="149" t="s">
        <v>127</v>
      </c>
      <c r="E71" s="150"/>
      <c r="F71" s="150"/>
      <c r="G71" s="150"/>
      <c r="H71" s="150"/>
      <c r="I71" s="150"/>
      <c r="J71" s="151">
        <f>J168</f>
        <v>0</v>
      </c>
      <c r="K71" s="98"/>
      <c r="L71" s="152"/>
    </row>
    <row r="72" spans="1:47" s="10" customFormat="1" ht="19.899999999999999" customHeight="1">
      <c r="B72" s="148"/>
      <c r="C72" s="98"/>
      <c r="D72" s="149" t="s">
        <v>128</v>
      </c>
      <c r="E72" s="150"/>
      <c r="F72" s="150"/>
      <c r="G72" s="150"/>
      <c r="H72" s="150"/>
      <c r="I72" s="150"/>
      <c r="J72" s="151">
        <f>J178</f>
        <v>0</v>
      </c>
      <c r="K72" s="98"/>
      <c r="L72" s="152"/>
    </row>
    <row r="73" spans="1:47" s="9" customFormat="1" ht="24.95" customHeight="1">
      <c r="B73" s="142"/>
      <c r="C73" s="143"/>
      <c r="D73" s="144" t="s">
        <v>129</v>
      </c>
      <c r="E73" s="145"/>
      <c r="F73" s="145"/>
      <c r="G73" s="145"/>
      <c r="H73" s="145"/>
      <c r="I73" s="145"/>
      <c r="J73" s="146">
        <f>J183</f>
        <v>0</v>
      </c>
      <c r="K73" s="143"/>
      <c r="L73" s="147"/>
    </row>
    <row r="74" spans="1:47" s="10" customFormat="1" ht="19.899999999999999" customHeight="1">
      <c r="B74" s="148"/>
      <c r="C74" s="98"/>
      <c r="D74" s="149" t="s">
        <v>130</v>
      </c>
      <c r="E74" s="150"/>
      <c r="F74" s="150"/>
      <c r="G74" s="150"/>
      <c r="H74" s="150"/>
      <c r="I74" s="150"/>
      <c r="J74" s="151">
        <f>J184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131</v>
      </c>
      <c r="E75" s="150"/>
      <c r="F75" s="150"/>
      <c r="G75" s="150"/>
      <c r="H75" s="150"/>
      <c r="I75" s="150"/>
      <c r="J75" s="151">
        <f>J200</f>
        <v>0</v>
      </c>
      <c r="K75" s="98"/>
      <c r="L75" s="152"/>
    </row>
    <row r="76" spans="1:47" s="10" customFormat="1" ht="19.899999999999999" customHeight="1">
      <c r="B76" s="148"/>
      <c r="C76" s="98"/>
      <c r="D76" s="149" t="s">
        <v>132</v>
      </c>
      <c r="E76" s="150"/>
      <c r="F76" s="150"/>
      <c r="G76" s="150"/>
      <c r="H76" s="150"/>
      <c r="I76" s="150"/>
      <c r="J76" s="151">
        <f>J209</f>
        <v>0</v>
      </c>
      <c r="K76" s="98"/>
      <c r="L76" s="152"/>
    </row>
    <row r="77" spans="1:47" s="10" customFormat="1" ht="19.899999999999999" customHeight="1">
      <c r="B77" s="148"/>
      <c r="C77" s="98"/>
      <c r="D77" s="149" t="s">
        <v>133</v>
      </c>
      <c r="E77" s="150"/>
      <c r="F77" s="150"/>
      <c r="G77" s="150"/>
      <c r="H77" s="150"/>
      <c r="I77" s="150"/>
      <c r="J77" s="151">
        <f>J218</f>
        <v>0</v>
      </c>
      <c r="K77" s="98"/>
      <c r="L77" s="152"/>
    </row>
    <row r="78" spans="1:47" s="10" customFormat="1" ht="19.899999999999999" customHeight="1">
      <c r="B78" s="148"/>
      <c r="C78" s="98"/>
      <c r="D78" s="149" t="s">
        <v>134</v>
      </c>
      <c r="E78" s="150"/>
      <c r="F78" s="150"/>
      <c r="G78" s="150"/>
      <c r="H78" s="150"/>
      <c r="I78" s="150"/>
      <c r="J78" s="151">
        <f>J232</f>
        <v>0</v>
      </c>
      <c r="K78" s="98"/>
      <c r="L78" s="152"/>
    </row>
    <row r="79" spans="1:47" s="10" customFormat="1" ht="19.899999999999999" customHeight="1">
      <c r="B79" s="148"/>
      <c r="C79" s="98"/>
      <c r="D79" s="149" t="s">
        <v>135</v>
      </c>
      <c r="E79" s="150"/>
      <c r="F79" s="150"/>
      <c r="G79" s="150"/>
      <c r="H79" s="150"/>
      <c r="I79" s="150"/>
      <c r="J79" s="151">
        <f>J239</f>
        <v>0</v>
      </c>
      <c r="K79" s="98"/>
      <c r="L79" s="152"/>
    </row>
    <row r="80" spans="1:47" s="10" customFormat="1" ht="19.899999999999999" customHeight="1">
      <c r="B80" s="148"/>
      <c r="C80" s="98"/>
      <c r="D80" s="149" t="s">
        <v>136</v>
      </c>
      <c r="E80" s="150"/>
      <c r="F80" s="150"/>
      <c r="G80" s="150"/>
      <c r="H80" s="150"/>
      <c r="I80" s="150"/>
      <c r="J80" s="151">
        <f>J264</f>
        <v>0</v>
      </c>
      <c r="K80" s="98"/>
      <c r="L80" s="152"/>
    </row>
    <row r="81" spans="1:31" s="10" customFormat="1" ht="19.899999999999999" customHeight="1">
      <c r="B81" s="148"/>
      <c r="C81" s="98"/>
      <c r="D81" s="149" t="s">
        <v>137</v>
      </c>
      <c r="E81" s="150"/>
      <c r="F81" s="150"/>
      <c r="G81" s="150"/>
      <c r="H81" s="150"/>
      <c r="I81" s="150"/>
      <c r="J81" s="151">
        <f>J297</f>
        <v>0</v>
      </c>
      <c r="K81" s="98"/>
      <c r="L81" s="152"/>
    </row>
    <row r="82" spans="1:31" s="10" customFormat="1" ht="19.899999999999999" customHeight="1">
      <c r="B82" s="148"/>
      <c r="C82" s="98"/>
      <c r="D82" s="149" t="s">
        <v>138</v>
      </c>
      <c r="E82" s="150"/>
      <c r="F82" s="150"/>
      <c r="G82" s="150"/>
      <c r="H82" s="150"/>
      <c r="I82" s="150"/>
      <c r="J82" s="151">
        <f>J302</f>
        <v>0</v>
      </c>
      <c r="K82" s="98"/>
      <c r="L82" s="152"/>
    </row>
    <row r="83" spans="1:31" s="9" customFormat="1" ht="24.95" customHeight="1">
      <c r="B83" s="142"/>
      <c r="C83" s="143"/>
      <c r="D83" s="144" t="s">
        <v>139</v>
      </c>
      <c r="E83" s="145"/>
      <c r="F83" s="145"/>
      <c r="G83" s="145"/>
      <c r="H83" s="145"/>
      <c r="I83" s="145"/>
      <c r="J83" s="146">
        <f>J342</f>
        <v>0</v>
      </c>
      <c r="K83" s="143"/>
      <c r="L83" s="147"/>
    </row>
    <row r="84" spans="1:31" s="10" customFormat="1" ht="19.899999999999999" customHeight="1">
      <c r="B84" s="148"/>
      <c r="C84" s="98"/>
      <c r="D84" s="149" t="s">
        <v>140</v>
      </c>
      <c r="E84" s="150"/>
      <c r="F84" s="150"/>
      <c r="G84" s="150"/>
      <c r="H84" s="150"/>
      <c r="I84" s="150"/>
      <c r="J84" s="151">
        <f>J343</f>
        <v>0</v>
      </c>
      <c r="K84" s="98"/>
      <c r="L84" s="152"/>
    </row>
    <row r="85" spans="1:31" s="2" customFormat="1" ht="21.7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90" spans="1:31" s="2" customFormat="1" ht="6.95" customHeight="1">
      <c r="A90" s="36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24.95" customHeight="1">
      <c r="A91" s="36"/>
      <c r="B91" s="37"/>
      <c r="C91" s="25" t="s">
        <v>141</v>
      </c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16</v>
      </c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94" t="str">
        <f>E7</f>
        <v>Prostějov ON - oprava (ZTI a ÚT ubytovny ve VB)</v>
      </c>
      <c r="F94" s="395"/>
      <c r="G94" s="395"/>
      <c r="H94" s="395"/>
      <c r="I94" s="38"/>
      <c r="J94" s="38"/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1" customFormat="1" ht="12" customHeight="1">
      <c r="B95" s="23"/>
      <c r="C95" s="31" t="s">
        <v>114</v>
      </c>
      <c r="D95" s="24"/>
      <c r="E95" s="24"/>
      <c r="F95" s="24"/>
      <c r="G95" s="24"/>
      <c r="H95" s="24"/>
      <c r="I95" s="24"/>
      <c r="J95" s="24"/>
      <c r="K95" s="24"/>
      <c r="L95" s="22"/>
    </row>
    <row r="96" spans="1:31" s="1" customFormat="1" ht="16.5" customHeight="1">
      <c r="B96" s="23"/>
      <c r="C96" s="24"/>
      <c r="D96" s="24"/>
      <c r="E96" s="394" t="s">
        <v>115</v>
      </c>
      <c r="F96" s="353"/>
      <c r="G96" s="353"/>
      <c r="H96" s="353"/>
      <c r="I96" s="24"/>
      <c r="J96" s="24"/>
      <c r="K96" s="24"/>
      <c r="L96" s="22"/>
    </row>
    <row r="97" spans="1:65" s="1" customFormat="1" ht="12" customHeight="1">
      <c r="B97" s="23"/>
      <c r="C97" s="31" t="s">
        <v>116</v>
      </c>
      <c r="D97" s="24"/>
      <c r="E97" s="24"/>
      <c r="F97" s="24"/>
      <c r="G97" s="24"/>
      <c r="H97" s="24"/>
      <c r="I97" s="24"/>
      <c r="J97" s="24"/>
      <c r="K97" s="24"/>
      <c r="L97" s="22"/>
    </row>
    <row r="98" spans="1:65" s="2" customFormat="1" ht="16.5" customHeight="1">
      <c r="A98" s="36"/>
      <c r="B98" s="37"/>
      <c r="C98" s="38"/>
      <c r="D98" s="38"/>
      <c r="E98" s="396" t="s">
        <v>117</v>
      </c>
      <c r="F98" s="397"/>
      <c r="G98" s="397"/>
      <c r="H98" s="397"/>
      <c r="I98" s="38"/>
      <c r="J98" s="38"/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2" customHeight="1">
      <c r="A99" s="36"/>
      <c r="B99" s="37"/>
      <c r="C99" s="31" t="s">
        <v>118</v>
      </c>
      <c r="D99" s="38"/>
      <c r="E99" s="38"/>
      <c r="F99" s="38"/>
      <c r="G99" s="38"/>
      <c r="H99" s="38"/>
      <c r="I99" s="38"/>
      <c r="J99" s="38"/>
      <c r="K99" s="38"/>
      <c r="L99" s="11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6.5" customHeight="1">
      <c r="A100" s="36"/>
      <c r="B100" s="37"/>
      <c r="C100" s="38"/>
      <c r="D100" s="38"/>
      <c r="E100" s="346" t="str">
        <f>E13</f>
        <v>01 - Stavební část</v>
      </c>
      <c r="F100" s="397"/>
      <c r="G100" s="397"/>
      <c r="H100" s="397"/>
      <c r="I100" s="38"/>
      <c r="J100" s="38"/>
      <c r="K100" s="38"/>
      <c r="L100" s="11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6.95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11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12" customHeight="1">
      <c r="A102" s="36"/>
      <c r="B102" s="37"/>
      <c r="C102" s="31" t="s">
        <v>21</v>
      </c>
      <c r="D102" s="38"/>
      <c r="E102" s="38"/>
      <c r="F102" s="29" t="str">
        <f>F16</f>
        <v xml:space="preserve"> </v>
      </c>
      <c r="G102" s="38"/>
      <c r="H102" s="38"/>
      <c r="I102" s="31" t="s">
        <v>23</v>
      </c>
      <c r="J102" s="61">
        <f>IF(J16="","",J16)</f>
        <v>0</v>
      </c>
      <c r="K102" s="38"/>
      <c r="L102" s="11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6.95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11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5" s="2" customFormat="1" ht="15.2" customHeight="1">
      <c r="A104" s="36"/>
      <c r="B104" s="37"/>
      <c r="C104" s="31" t="s">
        <v>24</v>
      </c>
      <c r="D104" s="38"/>
      <c r="E104" s="38"/>
      <c r="F104" s="29" t="str">
        <f>E19</f>
        <v xml:space="preserve"> </v>
      </c>
      <c r="G104" s="38"/>
      <c r="H104" s="38"/>
      <c r="I104" s="31" t="s">
        <v>29</v>
      </c>
      <c r="J104" s="34" t="str">
        <f>E25</f>
        <v xml:space="preserve"> </v>
      </c>
      <c r="K104" s="38"/>
      <c r="L104" s="11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5" s="2" customFormat="1" ht="15.2" customHeight="1">
      <c r="A105" s="36"/>
      <c r="B105" s="37"/>
      <c r="C105" s="31" t="s">
        <v>27</v>
      </c>
      <c r="D105" s="38"/>
      <c r="E105" s="38"/>
      <c r="F105" s="29" t="str">
        <f>IF(E22="","",E22)</f>
        <v>Vyplň údaj</v>
      </c>
      <c r="G105" s="38"/>
      <c r="H105" s="38"/>
      <c r="I105" s="31" t="s">
        <v>31</v>
      </c>
      <c r="J105" s="34" t="str">
        <f>E28</f>
        <v xml:space="preserve"> </v>
      </c>
      <c r="K105" s="38"/>
      <c r="L105" s="11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65" s="2" customFormat="1" ht="10.35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11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65" s="11" customFormat="1" ht="29.25" customHeight="1">
      <c r="A107" s="153"/>
      <c r="B107" s="154"/>
      <c r="C107" s="155" t="s">
        <v>142</v>
      </c>
      <c r="D107" s="156" t="s">
        <v>53</v>
      </c>
      <c r="E107" s="156" t="s">
        <v>49</v>
      </c>
      <c r="F107" s="156" t="s">
        <v>50</v>
      </c>
      <c r="G107" s="156" t="s">
        <v>143</v>
      </c>
      <c r="H107" s="156" t="s">
        <v>144</v>
      </c>
      <c r="I107" s="156" t="s">
        <v>145</v>
      </c>
      <c r="J107" s="156" t="s">
        <v>122</v>
      </c>
      <c r="K107" s="157" t="s">
        <v>146</v>
      </c>
      <c r="L107" s="158"/>
      <c r="M107" s="70" t="s">
        <v>19</v>
      </c>
      <c r="N107" s="71" t="s">
        <v>38</v>
      </c>
      <c r="O107" s="71" t="s">
        <v>147</v>
      </c>
      <c r="P107" s="71" t="s">
        <v>148</v>
      </c>
      <c r="Q107" s="71" t="s">
        <v>149</v>
      </c>
      <c r="R107" s="71" t="s">
        <v>150</v>
      </c>
      <c r="S107" s="71" t="s">
        <v>151</v>
      </c>
      <c r="T107" s="72" t="s">
        <v>152</v>
      </c>
      <c r="U107" s="15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/>
    </row>
    <row r="108" spans="1:65" s="2" customFormat="1" ht="22.9" customHeight="1">
      <c r="A108" s="36"/>
      <c r="B108" s="37"/>
      <c r="C108" s="77" t="s">
        <v>153</v>
      </c>
      <c r="D108" s="38"/>
      <c r="E108" s="38"/>
      <c r="F108" s="38"/>
      <c r="G108" s="38"/>
      <c r="H108" s="38"/>
      <c r="I108" s="38"/>
      <c r="J108" s="159">
        <f>BK108</f>
        <v>0</v>
      </c>
      <c r="K108" s="38"/>
      <c r="L108" s="41"/>
      <c r="M108" s="73"/>
      <c r="N108" s="160"/>
      <c r="O108" s="74"/>
      <c r="P108" s="161">
        <f>P109+P183+P342</f>
        <v>0</v>
      </c>
      <c r="Q108" s="74"/>
      <c r="R108" s="161">
        <f>R109+R183+R342</f>
        <v>26.785585799999996</v>
      </c>
      <c r="S108" s="74"/>
      <c r="T108" s="162">
        <f>T109+T183+T342</f>
        <v>16.457292750000001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67</v>
      </c>
      <c r="AU108" s="19" t="s">
        <v>123</v>
      </c>
      <c r="BK108" s="163">
        <f>BK109+BK183+BK342</f>
        <v>0</v>
      </c>
    </row>
    <row r="109" spans="1:65" s="12" customFormat="1" ht="25.9" customHeight="1">
      <c r="B109" s="164"/>
      <c r="C109" s="165"/>
      <c r="D109" s="166" t="s">
        <v>67</v>
      </c>
      <c r="E109" s="167" t="s">
        <v>154</v>
      </c>
      <c r="F109" s="167" t="s">
        <v>155</v>
      </c>
      <c r="G109" s="165"/>
      <c r="H109" s="165"/>
      <c r="I109" s="168"/>
      <c r="J109" s="169">
        <f>BK109</f>
        <v>0</v>
      </c>
      <c r="K109" s="165"/>
      <c r="L109" s="170"/>
      <c r="M109" s="171"/>
      <c r="N109" s="172"/>
      <c r="O109" s="172"/>
      <c r="P109" s="173">
        <f>P110+P143+P168+P178</f>
        <v>0</v>
      </c>
      <c r="Q109" s="172"/>
      <c r="R109" s="173">
        <f>R110+R143+R168+R178</f>
        <v>11.423961199999999</v>
      </c>
      <c r="S109" s="172"/>
      <c r="T109" s="174">
        <f>T110+T143+T168+T178</f>
        <v>4.1714850000000006</v>
      </c>
      <c r="AR109" s="175" t="s">
        <v>75</v>
      </c>
      <c r="AT109" s="176" t="s">
        <v>67</v>
      </c>
      <c r="AU109" s="176" t="s">
        <v>68</v>
      </c>
      <c r="AY109" s="175" t="s">
        <v>156</v>
      </c>
      <c r="BK109" s="177">
        <f>BK110+BK143+BK168+BK178</f>
        <v>0</v>
      </c>
    </row>
    <row r="110" spans="1:65" s="12" customFormat="1" ht="22.9" customHeight="1">
      <c r="B110" s="164"/>
      <c r="C110" s="165"/>
      <c r="D110" s="166" t="s">
        <v>67</v>
      </c>
      <c r="E110" s="178" t="s">
        <v>157</v>
      </c>
      <c r="F110" s="178" t="s">
        <v>158</v>
      </c>
      <c r="G110" s="165"/>
      <c r="H110" s="165"/>
      <c r="I110" s="168"/>
      <c r="J110" s="179">
        <f>BK110</f>
        <v>0</v>
      </c>
      <c r="K110" s="165"/>
      <c r="L110" s="170"/>
      <c r="M110" s="171"/>
      <c r="N110" s="172"/>
      <c r="O110" s="172"/>
      <c r="P110" s="173">
        <f>SUM(P111:P142)</f>
        <v>0</v>
      </c>
      <c r="Q110" s="172"/>
      <c r="R110" s="173">
        <f>SUM(R111:R142)</f>
        <v>11.41619624</v>
      </c>
      <c r="S110" s="172"/>
      <c r="T110" s="174">
        <f>SUM(T111:T142)</f>
        <v>0</v>
      </c>
      <c r="AR110" s="175" t="s">
        <v>75</v>
      </c>
      <c r="AT110" s="176" t="s">
        <v>67</v>
      </c>
      <c r="AU110" s="176" t="s">
        <v>75</v>
      </c>
      <c r="AY110" s="175" t="s">
        <v>156</v>
      </c>
      <c r="BK110" s="177">
        <f>SUM(BK111:BK142)</f>
        <v>0</v>
      </c>
    </row>
    <row r="111" spans="1:65" s="2" customFormat="1" ht="24.2" customHeight="1">
      <c r="A111" s="36"/>
      <c r="B111" s="37"/>
      <c r="C111" s="180" t="s">
        <v>75</v>
      </c>
      <c r="D111" s="180" t="s">
        <v>159</v>
      </c>
      <c r="E111" s="181" t="s">
        <v>160</v>
      </c>
      <c r="F111" s="182" t="s">
        <v>161</v>
      </c>
      <c r="G111" s="183" t="s">
        <v>162</v>
      </c>
      <c r="H111" s="184">
        <v>109.581</v>
      </c>
      <c r="I111" s="185"/>
      <c r="J111" s="186">
        <f>ROUND(I111*H111,2)</f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2.5999999999999998E-4</v>
      </c>
      <c r="R111" s="189">
        <f>Q111*H111</f>
        <v>2.8491059999999999E-2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164</v>
      </c>
      <c r="AT111" s="191" t="s">
        <v>159</v>
      </c>
      <c r="AU111" s="191" t="s">
        <v>77</v>
      </c>
      <c r="AY111" s="19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75</v>
      </c>
      <c r="BK111" s="192">
        <f>ROUND(I111*H111,2)</f>
        <v>0</v>
      </c>
      <c r="BL111" s="19" t="s">
        <v>164</v>
      </c>
      <c r="BM111" s="191" t="s">
        <v>165</v>
      </c>
    </row>
    <row r="112" spans="1:65" s="13" customFormat="1" ht="11.25">
      <c r="B112" s="193"/>
      <c r="C112" s="194"/>
      <c r="D112" s="195" t="s">
        <v>166</v>
      </c>
      <c r="E112" s="196" t="s">
        <v>19</v>
      </c>
      <c r="F112" s="197" t="s">
        <v>167</v>
      </c>
      <c r="G112" s="194"/>
      <c r="H112" s="198">
        <v>109.581</v>
      </c>
      <c r="I112" s="199"/>
      <c r="J112" s="194"/>
      <c r="K112" s="194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166</v>
      </c>
      <c r="AU112" s="204" t="s">
        <v>77</v>
      </c>
      <c r="AV112" s="13" t="s">
        <v>77</v>
      </c>
      <c r="AW112" s="13" t="s">
        <v>30</v>
      </c>
      <c r="AX112" s="13" t="s">
        <v>68</v>
      </c>
      <c r="AY112" s="204" t="s">
        <v>156</v>
      </c>
    </row>
    <row r="113" spans="1:65" s="14" customFormat="1" ht="11.25">
      <c r="B113" s="205"/>
      <c r="C113" s="206"/>
      <c r="D113" s="195" t="s">
        <v>166</v>
      </c>
      <c r="E113" s="207" t="s">
        <v>19</v>
      </c>
      <c r="F113" s="208" t="s">
        <v>168</v>
      </c>
      <c r="G113" s="206"/>
      <c r="H113" s="209">
        <v>109.581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166</v>
      </c>
      <c r="AU113" s="215" t="s">
        <v>77</v>
      </c>
      <c r="AV113" s="14" t="s">
        <v>164</v>
      </c>
      <c r="AW113" s="14" t="s">
        <v>30</v>
      </c>
      <c r="AX113" s="14" t="s">
        <v>75</v>
      </c>
      <c r="AY113" s="215" t="s">
        <v>156</v>
      </c>
    </row>
    <row r="114" spans="1:65" s="2" customFormat="1" ht="49.15" customHeight="1">
      <c r="A114" s="36"/>
      <c r="B114" s="37"/>
      <c r="C114" s="180" t="s">
        <v>77</v>
      </c>
      <c r="D114" s="180" t="s">
        <v>159</v>
      </c>
      <c r="E114" s="181" t="s">
        <v>169</v>
      </c>
      <c r="F114" s="182" t="s">
        <v>170</v>
      </c>
      <c r="G114" s="183" t="s">
        <v>162</v>
      </c>
      <c r="H114" s="184">
        <v>109.581</v>
      </c>
      <c r="I114" s="185"/>
      <c r="J114" s="186">
        <f>ROUND(I114*H114,2)</f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2.8400000000000002E-2</v>
      </c>
      <c r="R114" s="189">
        <f>Q114*H114</f>
        <v>3.1121004000000001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164</v>
      </c>
      <c r="AT114" s="191" t="s">
        <v>159</v>
      </c>
      <c r="AU114" s="191" t="s">
        <v>77</v>
      </c>
      <c r="AY114" s="19" t="s">
        <v>156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75</v>
      </c>
      <c r="BK114" s="192">
        <f>ROUND(I114*H114,2)</f>
        <v>0</v>
      </c>
      <c r="BL114" s="19" t="s">
        <v>164</v>
      </c>
      <c r="BM114" s="191" t="s">
        <v>171</v>
      </c>
    </row>
    <row r="115" spans="1:65" s="2" customFormat="1" ht="24.2" customHeight="1">
      <c r="A115" s="36"/>
      <c r="B115" s="37"/>
      <c r="C115" s="180" t="s">
        <v>85</v>
      </c>
      <c r="D115" s="180" t="s">
        <v>159</v>
      </c>
      <c r="E115" s="181" t="s">
        <v>172</v>
      </c>
      <c r="F115" s="182" t="s">
        <v>173</v>
      </c>
      <c r="G115" s="183" t="s">
        <v>162</v>
      </c>
      <c r="H115" s="184">
        <v>583.97500000000002</v>
      </c>
      <c r="I115" s="185"/>
      <c r="J115" s="186">
        <f>ROUND(I115*H115,2)</f>
        <v>0</v>
      </c>
      <c r="K115" s="182" t="s">
        <v>163</v>
      </c>
      <c r="L115" s="41"/>
      <c r="M115" s="187" t="s">
        <v>19</v>
      </c>
      <c r="N115" s="188" t="s">
        <v>39</v>
      </c>
      <c r="O115" s="66"/>
      <c r="P115" s="189">
        <f>O115*H115</f>
        <v>0</v>
      </c>
      <c r="Q115" s="189">
        <v>2.5999999999999998E-4</v>
      </c>
      <c r="R115" s="189">
        <f>Q115*H115</f>
        <v>0.15183349999999998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164</v>
      </c>
      <c r="AT115" s="191" t="s">
        <v>159</v>
      </c>
      <c r="AU115" s="191" t="s">
        <v>77</v>
      </c>
      <c r="AY115" s="19" t="s">
        <v>156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75</v>
      </c>
      <c r="BK115" s="192">
        <f>ROUND(I115*H115,2)</f>
        <v>0</v>
      </c>
      <c r="BL115" s="19" t="s">
        <v>164</v>
      </c>
      <c r="BM115" s="191" t="s">
        <v>174</v>
      </c>
    </row>
    <row r="116" spans="1:65" s="13" customFormat="1" ht="11.25">
      <c r="B116" s="193"/>
      <c r="C116" s="194"/>
      <c r="D116" s="195" t="s">
        <v>166</v>
      </c>
      <c r="E116" s="196" t="s">
        <v>19</v>
      </c>
      <c r="F116" s="197" t="s">
        <v>175</v>
      </c>
      <c r="G116" s="194"/>
      <c r="H116" s="198">
        <v>583.97500000000002</v>
      </c>
      <c r="I116" s="199"/>
      <c r="J116" s="194"/>
      <c r="K116" s="194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166</v>
      </c>
      <c r="AU116" s="204" t="s">
        <v>77</v>
      </c>
      <c r="AV116" s="13" t="s">
        <v>77</v>
      </c>
      <c r="AW116" s="13" t="s">
        <v>30</v>
      </c>
      <c r="AX116" s="13" t="s">
        <v>68</v>
      </c>
      <c r="AY116" s="204" t="s">
        <v>156</v>
      </c>
    </row>
    <row r="117" spans="1:65" s="14" customFormat="1" ht="11.25">
      <c r="B117" s="205"/>
      <c r="C117" s="206"/>
      <c r="D117" s="195" t="s">
        <v>166</v>
      </c>
      <c r="E117" s="207" t="s">
        <v>19</v>
      </c>
      <c r="F117" s="208" t="s">
        <v>168</v>
      </c>
      <c r="G117" s="206"/>
      <c r="H117" s="209">
        <v>583.97500000000002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166</v>
      </c>
      <c r="AU117" s="215" t="s">
        <v>77</v>
      </c>
      <c r="AV117" s="14" t="s">
        <v>164</v>
      </c>
      <c r="AW117" s="14" t="s">
        <v>30</v>
      </c>
      <c r="AX117" s="14" t="s">
        <v>75</v>
      </c>
      <c r="AY117" s="215" t="s">
        <v>156</v>
      </c>
    </row>
    <row r="118" spans="1:65" s="2" customFormat="1" ht="24.2" customHeight="1">
      <c r="A118" s="36"/>
      <c r="B118" s="37"/>
      <c r="C118" s="180" t="s">
        <v>164</v>
      </c>
      <c r="D118" s="180" t="s">
        <v>159</v>
      </c>
      <c r="E118" s="181" t="s">
        <v>176</v>
      </c>
      <c r="F118" s="182" t="s">
        <v>177</v>
      </c>
      <c r="G118" s="183" t="s">
        <v>162</v>
      </c>
      <c r="H118" s="184">
        <v>291.988</v>
      </c>
      <c r="I118" s="185"/>
      <c r="J118" s="186">
        <f>ROUND(I118*H118,2)</f>
        <v>0</v>
      </c>
      <c r="K118" s="182" t="s">
        <v>163</v>
      </c>
      <c r="L118" s="41"/>
      <c r="M118" s="187" t="s">
        <v>19</v>
      </c>
      <c r="N118" s="188" t="s">
        <v>39</v>
      </c>
      <c r="O118" s="66"/>
      <c r="P118" s="189">
        <f>O118*H118</f>
        <v>0</v>
      </c>
      <c r="Q118" s="189">
        <v>5.4599999999999996E-3</v>
      </c>
      <c r="R118" s="189">
        <f>Q118*H118</f>
        <v>1.5942544799999998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164</v>
      </c>
      <c r="AT118" s="191" t="s">
        <v>159</v>
      </c>
      <c r="AU118" s="191" t="s">
        <v>77</v>
      </c>
      <c r="AY118" s="19" t="s">
        <v>156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75</v>
      </c>
      <c r="BK118" s="192">
        <f>ROUND(I118*H118,2)</f>
        <v>0</v>
      </c>
      <c r="BL118" s="19" t="s">
        <v>164</v>
      </c>
      <c r="BM118" s="191" t="s">
        <v>178</v>
      </c>
    </row>
    <row r="119" spans="1:65" s="13" customFormat="1" ht="11.25">
      <c r="B119" s="193"/>
      <c r="C119" s="194"/>
      <c r="D119" s="195" t="s">
        <v>166</v>
      </c>
      <c r="E119" s="196" t="s">
        <v>19</v>
      </c>
      <c r="F119" s="197" t="s">
        <v>179</v>
      </c>
      <c r="G119" s="194"/>
      <c r="H119" s="198">
        <v>291.988</v>
      </c>
      <c r="I119" s="199"/>
      <c r="J119" s="194"/>
      <c r="K119" s="194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166</v>
      </c>
      <c r="AU119" s="204" t="s">
        <v>77</v>
      </c>
      <c r="AV119" s="13" t="s">
        <v>77</v>
      </c>
      <c r="AW119" s="13" t="s">
        <v>30</v>
      </c>
      <c r="AX119" s="13" t="s">
        <v>68</v>
      </c>
      <c r="AY119" s="204" t="s">
        <v>156</v>
      </c>
    </row>
    <row r="120" spans="1:65" s="14" customFormat="1" ht="11.25">
      <c r="B120" s="205"/>
      <c r="C120" s="206"/>
      <c r="D120" s="195" t="s">
        <v>166</v>
      </c>
      <c r="E120" s="207" t="s">
        <v>19</v>
      </c>
      <c r="F120" s="208" t="s">
        <v>168</v>
      </c>
      <c r="G120" s="206"/>
      <c r="H120" s="209">
        <v>291.988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166</v>
      </c>
      <c r="AU120" s="215" t="s">
        <v>77</v>
      </c>
      <c r="AV120" s="14" t="s">
        <v>164</v>
      </c>
      <c r="AW120" s="14" t="s">
        <v>30</v>
      </c>
      <c r="AX120" s="14" t="s">
        <v>75</v>
      </c>
      <c r="AY120" s="215" t="s">
        <v>156</v>
      </c>
    </row>
    <row r="121" spans="1:65" s="2" customFormat="1" ht="37.9" customHeight="1">
      <c r="A121" s="36"/>
      <c r="B121" s="37"/>
      <c r="C121" s="180" t="s">
        <v>180</v>
      </c>
      <c r="D121" s="180" t="s">
        <v>159</v>
      </c>
      <c r="E121" s="181" t="s">
        <v>181</v>
      </c>
      <c r="F121" s="182" t="s">
        <v>182</v>
      </c>
      <c r="G121" s="183" t="s">
        <v>162</v>
      </c>
      <c r="H121" s="184">
        <v>583.97500000000002</v>
      </c>
      <c r="I121" s="185"/>
      <c r="J121" s="186">
        <f>ROUND(I121*H121,2)</f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>O121*H121</f>
        <v>0</v>
      </c>
      <c r="Q121" s="189">
        <v>4.3800000000000002E-3</v>
      </c>
      <c r="R121" s="189">
        <f>Q121*H121</f>
        <v>2.5578105000000004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164</v>
      </c>
      <c r="AT121" s="191" t="s">
        <v>159</v>
      </c>
      <c r="AU121" s="191" t="s">
        <v>77</v>
      </c>
      <c r="AY121" s="19" t="s">
        <v>156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75</v>
      </c>
      <c r="BK121" s="192">
        <f>ROUND(I121*H121,2)</f>
        <v>0</v>
      </c>
      <c r="BL121" s="19" t="s">
        <v>164</v>
      </c>
      <c r="BM121" s="191" t="s">
        <v>183</v>
      </c>
    </row>
    <row r="122" spans="1:65" s="13" customFormat="1" ht="11.25">
      <c r="B122" s="193"/>
      <c r="C122" s="194"/>
      <c r="D122" s="195" t="s">
        <v>166</v>
      </c>
      <c r="E122" s="196" t="s">
        <v>19</v>
      </c>
      <c r="F122" s="197" t="s">
        <v>184</v>
      </c>
      <c r="G122" s="194"/>
      <c r="H122" s="198">
        <v>583.97500000000002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166</v>
      </c>
      <c r="AU122" s="204" t="s">
        <v>77</v>
      </c>
      <c r="AV122" s="13" t="s">
        <v>77</v>
      </c>
      <c r="AW122" s="13" t="s">
        <v>30</v>
      </c>
      <c r="AX122" s="13" t="s">
        <v>68</v>
      </c>
      <c r="AY122" s="204" t="s">
        <v>156</v>
      </c>
    </row>
    <row r="123" spans="1:65" s="14" customFormat="1" ht="11.25">
      <c r="B123" s="205"/>
      <c r="C123" s="206"/>
      <c r="D123" s="195" t="s">
        <v>166</v>
      </c>
      <c r="E123" s="207" t="s">
        <v>19</v>
      </c>
      <c r="F123" s="208" t="s">
        <v>168</v>
      </c>
      <c r="G123" s="206"/>
      <c r="H123" s="209">
        <v>583.97500000000002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166</v>
      </c>
      <c r="AU123" s="215" t="s">
        <v>77</v>
      </c>
      <c r="AV123" s="14" t="s">
        <v>164</v>
      </c>
      <c r="AW123" s="14" t="s">
        <v>30</v>
      </c>
      <c r="AX123" s="14" t="s">
        <v>75</v>
      </c>
      <c r="AY123" s="215" t="s">
        <v>156</v>
      </c>
    </row>
    <row r="124" spans="1:65" s="2" customFormat="1" ht="24.2" customHeight="1">
      <c r="A124" s="36"/>
      <c r="B124" s="37"/>
      <c r="C124" s="180" t="s">
        <v>157</v>
      </c>
      <c r="D124" s="180" t="s">
        <v>159</v>
      </c>
      <c r="E124" s="181" t="s">
        <v>185</v>
      </c>
      <c r="F124" s="182" t="s">
        <v>186</v>
      </c>
      <c r="G124" s="183" t="s">
        <v>162</v>
      </c>
      <c r="H124" s="184">
        <v>583.97500000000002</v>
      </c>
      <c r="I124" s="185"/>
      <c r="J124" s="186">
        <f>ROUND(I124*H124,2)</f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3.0000000000000001E-3</v>
      </c>
      <c r="R124" s="189">
        <f>Q124*H124</f>
        <v>1.7519250000000002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164</v>
      </c>
      <c r="AT124" s="191" t="s">
        <v>159</v>
      </c>
      <c r="AU124" s="191" t="s">
        <v>77</v>
      </c>
      <c r="AY124" s="19" t="s">
        <v>156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75</v>
      </c>
      <c r="BK124" s="192">
        <f>ROUND(I124*H124,2)</f>
        <v>0</v>
      </c>
      <c r="BL124" s="19" t="s">
        <v>164</v>
      </c>
      <c r="BM124" s="191" t="s">
        <v>187</v>
      </c>
    </row>
    <row r="125" spans="1:65" s="13" customFormat="1" ht="11.25">
      <c r="B125" s="193"/>
      <c r="C125" s="194"/>
      <c r="D125" s="195" t="s">
        <v>166</v>
      </c>
      <c r="E125" s="196" t="s">
        <v>19</v>
      </c>
      <c r="F125" s="197" t="s">
        <v>188</v>
      </c>
      <c r="G125" s="194"/>
      <c r="H125" s="198">
        <v>24.378</v>
      </c>
      <c r="I125" s="199"/>
      <c r="J125" s="194"/>
      <c r="K125" s="194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166</v>
      </c>
      <c r="AU125" s="204" t="s">
        <v>77</v>
      </c>
      <c r="AV125" s="13" t="s">
        <v>77</v>
      </c>
      <c r="AW125" s="13" t="s">
        <v>30</v>
      </c>
      <c r="AX125" s="13" t="s">
        <v>68</v>
      </c>
      <c r="AY125" s="204" t="s">
        <v>156</v>
      </c>
    </row>
    <row r="126" spans="1:65" s="13" customFormat="1" ht="11.25">
      <c r="B126" s="193"/>
      <c r="C126" s="194"/>
      <c r="D126" s="195" t="s">
        <v>166</v>
      </c>
      <c r="E126" s="196" t="s">
        <v>19</v>
      </c>
      <c r="F126" s="197" t="s">
        <v>189</v>
      </c>
      <c r="G126" s="194"/>
      <c r="H126" s="198">
        <v>24.378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166</v>
      </c>
      <c r="AU126" s="204" t="s">
        <v>77</v>
      </c>
      <c r="AV126" s="13" t="s">
        <v>77</v>
      </c>
      <c r="AW126" s="13" t="s">
        <v>30</v>
      </c>
      <c r="AX126" s="13" t="s">
        <v>68</v>
      </c>
      <c r="AY126" s="204" t="s">
        <v>156</v>
      </c>
    </row>
    <row r="127" spans="1:65" s="13" customFormat="1" ht="11.25">
      <c r="B127" s="193"/>
      <c r="C127" s="194"/>
      <c r="D127" s="195" t="s">
        <v>166</v>
      </c>
      <c r="E127" s="196" t="s">
        <v>19</v>
      </c>
      <c r="F127" s="197" t="s">
        <v>190</v>
      </c>
      <c r="G127" s="194"/>
      <c r="H127" s="198">
        <v>12.218</v>
      </c>
      <c r="I127" s="199"/>
      <c r="J127" s="194"/>
      <c r="K127" s="194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166</v>
      </c>
      <c r="AU127" s="204" t="s">
        <v>77</v>
      </c>
      <c r="AV127" s="13" t="s">
        <v>77</v>
      </c>
      <c r="AW127" s="13" t="s">
        <v>30</v>
      </c>
      <c r="AX127" s="13" t="s">
        <v>68</v>
      </c>
      <c r="AY127" s="204" t="s">
        <v>156</v>
      </c>
    </row>
    <row r="128" spans="1:65" s="13" customFormat="1" ht="11.25">
      <c r="B128" s="193"/>
      <c r="C128" s="194"/>
      <c r="D128" s="195" t="s">
        <v>166</v>
      </c>
      <c r="E128" s="196" t="s">
        <v>19</v>
      </c>
      <c r="F128" s="197" t="s">
        <v>191</v>
      </c>
      <c r="G128" s="194"/>
      <c r="H128" s="198">
        <v>44.335000000000001</v>
      </c>
      <c r="I128" s="199"/>
      <c r="J128" s="194"/>
      <c r="K128" s="194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166</v>
      </c>
      <c r="AU128" s="204" t="s">
        <v>77</v>
      </c>
      <c r="AV128" s="13" t="s">
        <v>77</v>
      </c>
      <c r="AW128" s="13" t="s">
        <v>30</v>
      </c>
      <c r="AX128" s="13" t="s">
        <v>68</v>
      </c>
      <c r="AY128" s="204" t="s">
        <v>156</v>
      </c>
    </row>
    <row r="129" spans="1:65" s="13" customFormat="1" ht="11.25">
      <c r="B129" s="193"/>
      <c r="C129" s="194"/>
      <c r="D129" s="195" t="s">
        <v>166</v>
      </c>
      <c r="E129" s="196" t="s">
        <v>19</v>
      </c>
      <c r="F129" s="197" t="s">
        <v>192</v>
      </c>
      <c r="G129" s="194"/>
      <c r="H129" s="198">
        <v>81.614000000000004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166</v>
      </c>
      <c r="AU129" s="204" t="s">
        <v>77</v>
      </c>
      <c r="AV129" s="13" t="s">
        <v>77</v>
      </c>
      <c r="AW129" s="13" t="s">
        <v>30</v>
      </c>
      <c r="AX129" s="13" t="s">
        <v>68</v>
      </c>
      <c r="AY129" s="204" t="s">
        <v>156</v>
      </c>
    </row>
    <row r="130" spans="1:65" s="13" customFormat="1" ht="11.25">
      <c r="B130" s="193"/>
      <c r="C130" s="194"/>
      <c r="D130" s="195" t="s">
        <v>166</v>
      </c>
      <c r="E130" s="196" t="s">
        <v>19</v>
      </c>
      <c r="F130" s="197" t="s">
        <v>193</v>
      </c>
      <c r="G130" s="194"/>
      <c r="H130" s="198">
        <v>119.952</v>
      </c>
      <c r="I130" s="199"/>
      <c r="J130" s="194"/>
      <c r="K130" s="194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166</v>
      </c>
      <c r="AU130" s="204" t="s">
        <v>77</v>
      </c>
      <c r="AV130" s="13" t="s">
        <v>77</v>
      </c>
      <c r="AW130" s="13" t="s">
        <v>30</v>
      </c>
      <c r="AX130" s="13" t="s">
        <v>68</v>
      </c>
      <c r="AY130" s="204" t="s">
        <v>156</v>
      </c>
    </row>
    <row r="131" spans="1:65" s="13" customFormat="1" ht="11.25">
      <c r="B131" s="193"/>
      <c r="C131" s="194"/>
      <c r="D131" s="195" t="s">
        <v>166</v>
      </c>
      <c r="E131" s="196" t="s">
        <v>19</v>
      </c>
      <c r="F131" s="197" t="s">
        <v>194</v>
      </c>
      <c r="G131" s="194"/>
      <c r="H131" s="198">
        <v>74.325999999999993</v>
      </c>
      <c r="I131" s="199"/>
      <c r="J131" s="194"/>
      <c r="K131" s="194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166</v>
      </c>
      <c r="AU131" s="204" t="s">
        <v>77</v>
      </c>
      <c r="AV131" s="13" t="s">
        <v>77</v>
      </c>
      <c r="AW131" s="13" t="s">
        <v>30</v>
      </c>
      <c r="AX131" s="13" t="s">
        <v>68</v>
      </c>
      <c r="AY131" s="204" t="s">
        <v>156</v>
      </c>
    </row>
    <row r="132" spans="1:65" s="13" customFormat="1" ht="11.25">
      <c r="B132" s="193"/>
      <c r="C132" s="194"/>
      <c r="D132" s="195" t="s">
        <v>166</v>
      </c>
      <c r="E132" s="196" t="s">
        <v>19</v>
      </c>
      <c r="F132" s="197" t="s">
        <v>195</v>
      </c>
      <c r="G132" s="194"/>
      <c r="H132" s="198">
        <v>166.11500000000001</v>
      </c>
      <c r="I132" s="199"/>
      <c r="J132" s="194"/>
      <c r="K132" s="194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77</v>
      </c>
      <c r="AV132" s="13" t="s">
        <v>77</v>
      </c>
      <c r="AW132" s="13" t="s">
        <v>30</v>
      </c>
      <c r="AX132" s="13" t="s">
        <v>68</v>
      </c>
      <c r="AY132" s="204" t="s">
        <v>156</v>
      </c>
    </row>
    <row r="133" spans="1:65" s="13" customFormat="1" ht="11.25">
      <c r="B133" s="193"/>
      <c r="C133" s="194"/>
      <c r="D133" s="195" t="s">
        <v>166</v>
      </c>
      <c r="E133" s="196" t="s">
        <v>19</v>
      </c>
      <c r="F133" s="197" t="s">
        <v>196</v>
      </c>
      <c r="G133" s="194"/>
      <c r="H133" s="198">
        <v>31.29</v>
      </c>
      <c r="I133" s="199"/>
      <c r="J133" s="194"/>
      <c r="K133" s="194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166</v>
      </c>
      <c r="AU133" s="204" t="s">
        <v>77</v>
      </c>
      <c r="AV133" s="13" t="s">
        <v>77</v>
      </c>
      <c r="AW133" s="13" t="s">
        <v>30</v>
      </c>
      <c r="AX133" s="13" t="s">
        <v>68</v>
      </c>
      <c r="AY133" s="204" t="s">
        <v>156</v>
      </c>
    </row>
    <row r="134" spans="1:65" s="13" customFormat="1" ht="11.25">
      <c r="B134" s="193"/>
      <c r="C134" s="194"/>
      <c r="D134" s="195" t="s">
        <v>166</v>
      </c>
      <c r="E134" s="196" t="s">
        <v>19</v>
      </c>
      <c r="F134" s="197" t="s">
        <v>197</v>
      </c>
      <c r="G134" s="194"/>
      <c r="H134" s="198">
        <v>5.3689999999999998</v>
      </c>
      <c r="I134" s="199"/>
      <c r="J134" s="194"/>
      <c r="K134" s="194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166</v>
      </c>
      <c r="AU134" s="204" t="s">
        <v>77</v>
      </c>
      <c r="AV134" s="13" t="s">
        <v>77</v>
      </c>
      <c r="AW134" s="13" t="s">
        <v>30</v>
      </c>
      <c r="AX134" s="13" t="s">
        <v>68</v>
      </c>
      <c r="AY134" s="204" t="s">
        <v>156</v>
      </c>
    </row>
    <row r="135" spans="1:65" s="14" customFormat="1" ht="11.25">
      <c r="B135" s="205"/>
      <c r="C135" s="206"/>
      <c r="D135" s="195" t="s">
        <v>166</v>
      </c>
      <c r="E135" s="207" t="s">
        <v>19</v>
      </c>
      <c r="F135" s="208" t="s">
        <v>168</v>
      </c>
      <c r="G135" s="206"/>
      <c r="H135" s="209">
        <v>583.97500000000002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166</v>
      </c>
      <c r="AU135" s="215" t="s">
        <v>77</v>
      </c>
      <c r="AV135" s="14" t="s">
        <v>164</v>
      </c>
      <c r="AW135" s="14" t="s">
        <v>30</v>
      </c>
      <c r="AX135" s="14" t="s">
        <v>75</v>
      </c>
      <c r="AY135" s="215" t="s">
        <v>156</v>
      </c>
    </row>
    <row r="136" spans="1:65" s="2" customFormat="1" ht="37.9" customHeight="1">
      <c r="A136" s="36"/>
      <c r="B136" s="37"/>
      <c r="C136" s="180" t="s">
        <v>198</v>
      </c>
      <c r="D136" s="180" t="s">
        <v>159</v>
      </c>
      <c r="E136" s="181" t="s">
        <v>199</v>
      </c>
      <c r="F136" s="182" t="s">
        <v>200</v>
      </c>
      <c r="G136" s="183" t="s">
        <v>162</v>
      </c>
      <c r="H136" s="184">
        <v>111.20699999999999</v>
      </c>
      <c r="I136" s="185"/>
      <c r="J136" s="186">
        <f>ROUND(I136*H136,2)</f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1.5699999999999999E-2</v>
      </c>
      <c r="R136" s="189">
        <f>Q136*H136</f>
        <v>1.7459498999999998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164</v>
      </c>
      <c r="AT136" s="191" t="s">
        <v>159</v>
      </c>
      <c r="AU136" s="191" t="s">
        <v>77</v>
      </c>
      <c r="AY136" s="19" t="s">
        <v>156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75</v>
      </c>
      <c r="BK136" s="192">
        <f>ROUND(I136*H136,2)</f>
        <v>0</v>
      </c>
      <c r="BL136" s="19" t="s">
        <v>164</v>
      </c>
      <c r="BM136" s="191" t="s">
        <v>201</v>
      </c>
    </row>
    <row r="137" spans="1:65" s="13" customFormat="1" ht="22.5">
      <c r="B137" s="193"/>
      <c r="C137" s="194"/>
      <c r="D137" s="195" t="s">
        <v>166</v>
      </c>
      <c r="E137" s="196" t="s">
        <v>19</v>
      </c>
      <c r="F137" s="197" t="s">
        <v>202</v>
      </c>
      <c r="G137" s="194"/>
      <c r="H137" s="198">
        <v>28.149000000000001</v>
      </c>
      <c r="I137" s="199"/>
      <c r="J137" s="194"/>
      <c r="K137" s="194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166</v>
      </c>
      <c r="AU137" s="204" t="s">
        <v>77</v>
      </c>
      <c r="AV137" s="13" t="s">
        <v>77</v>
      </c>
      <c r="AW137" s="13" t="s">
        <v>30</v>
      </c>
      <c r="AX137" s="13" t="s">
        <v>68</v>
      </c>
      <c r="AY137" s="204" t="s">
        <v>156</v>
      </c>
    </row>
    <row r="138" spans="1:65" s="13" customFormat="1" ht="22.5">
      <c r="B138" s="193"/>
      <c r="C138" s="194"/>
      <c r="D138" s="195" t="s">
        <v>166</v>
      </c>
      <c r="E138" s="196" t="s">
        <v>19</v>
      </c>
      <c r="F138" s="197" t="s">
        <v>203</v>
      </c>
      <c r="G138" s="194"/>
      <c r="H138" s="198">
        <v>83.058000000000007</v>
      </c>
      <c r="I138" s="199"/>
      <c r="J138" s="194"/>
      <c r="K138" s="194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166</v>
      </c>
      <c r="AU138" s="204" t="s">
        <v>77</v>
      </c>
      <c r="AV138" s="13" t="s">
        <v>77</v>
      </c>
      <c r="AW138" s="13" t="s">
        <v>30</v>
      </c>
      <c r="AX138" s="13" t="s">
        <v>68</v>
      </c>
      <c r="AY138" s="204" t="s">
        <v>156</v>
      </c>
    </row>
    <row r="139" spans="1:65" s="14" customFormat="1" ht="11.25">
      <c r="B139" s="205"/>
      <c r="C139" s="206"/>
      <c r="D139" s="195" t="s">
        <v>166</v>
      </c>
      <c r="E139" s="207" t="s">
        <v>19</v>
      </c>
      <c r="F139" s="208" t="s">
        <v>168</v>
      </c>
      <c r="G139" s="206"/>
      <c r="H139" s="209">
        <v>111.20699999999999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166</v>
      </c>
      <c r="AU139" s="215" t="s">
        <v>77</v>
      </c>
      <c r="AV139" s="14" t="s">
        <v>164</v>
      </c>
      <c r="AW139" s="14" t="s">
        <v>30</v>
      </c>
      <c r="AX139" s="14" t="s">
        <v>75</v>
      </c>
      <c r="AY139" s="215" t="s">
        <v>156</v>
      </c>
    </row>
    <row r="140" spans="1:65" s="2" customFormat="1" ht="37.9" customHeight="1">
      <c r="A140" s="36"/>
      <c r="B140" s="37"/>
      <c r="C140" s="180" t="s">
        <v>204</v>
      </c>
      <c r="D140" s="180" t="s">
        <v>159</v>
      </c>
      <c r="E140" s="181" t="s">
        <v>205</v>
      </c>
      <c r="F140" s="182" t="s">
        <v>206</v>
      </c>
      <c r="G140" s="183" t="s">
        <v>207</v>
      </c>
      <c r="H140" s="184">
        <v>0.21</v>
      </c>
      <c r="I140" s="185"/>
      <c r="J140" s="186">
        <f>ROUND(I140*H140,2)</f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2.2563399999999998</v>
      </c>
      <c r="R140" s="189">
        <f>Q140*H140</f>
        <v>0.47383139999999996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164</v>
      </c>
      <c r="AT140" s="191" t="s">
        <v>159</v>
      </c>
      <c r="AU140" s="191" t="s">
        <v>77</v>
      </c>
      <c r="AY140" s="19" t="s">
        <v>156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75</v>
      </c>
      <c r="BK140" s="192">
        <f>ROUND(I140*H140,2)</f>
        <v>0</v>
      </c>
      <c r="BL140" s="19" t="s">
        <v>164</v>
      </c>
      <c r="BM140" s="191" t="s">
        <v>208</v>
      </c>
    </row>
    <row r="141" spans="1:65" s="13" customFormat="1" ht="11.25">
      <c r="B141" s="193"/>
      <c r="C141" s="194"/>
      <c r="D141" s="195" t="s">
        <v>166</v>
      </c>
      <c r="E141" s="196" t="s">
        <v>19</v>
      </c>
      <c r="F141" s="197" t="s">
        <v>209</v>
      </c>
      <c r="G141" s="194"/>
      <c r="H141" s="198">
        <v>0.21</v>
      </c>
      <c r="I141" s="199"/>
      <c r="J141" s="194"/>
      <c r="K141" s="194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166</v>
      </c>
      <c r="AU141" s="204" t="s">
        <v>77</v>
      </c>
      <c r="AV141" s="13" t="s">
        <v>77</v>
      </c>
      <c r="AW141" s="13" t="s">
        <v>30</v>
      </c>
      <c r="AX141" s="13" t="s">
        <v>68</v>
      </c>
      <c r="AY141" s="204" t="s">
        <v>156</v>
      </c>
    </row>
    <row r="142" spans="1:65" s="14" customFormat="1" ht="11.25">
      <c r="B142" s="205"/>
      <c r="C142" s="206"/>
      <c r="D142" s="195" t="s">
        <v>166</v>
      </c>
      <c r="E142" s="207" t="s">
        <v>19</v>
      </c>
      <c r="F142" s="208" t="s">
        <v>168</v>
      </c>
      <c r="G142" s="206"/>
      <c r="H142" s="209">
        <v>0.21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166</v>
      </c>
      <c r="AU142" s="215" t="s">
        <v>77</v>
      </c>
      <c r="AV142" s="14" t="s">
        <v>164</v>
      </c>
      <c r="AW142" s="14" t="s">
        <v>30</v>
      </c>
      <c r="AX142" s="14" t="s">
        <v>75</v>
      </c>
      <c r="AY142" s="215" t="s">
        <v>156</v>
      </c>
    </row>
    <row r="143" spans="1:65" s="12" customFormat="1" ht="22.9" customHeight="1">
      <c r="B143" s="164"/>
      <c r="C143" s="165"/>
      <c r="D143" s="166" t="s">
        <v>67</v>
      </c>
      <c r="E143" s="178" t="s">
        <v>210</v>
      </c>
      <c r="F143" s="178" t="s">
        <v>211</v>
      </c>
      <c r="G143" s="165"/>
      <c r="H143" s="165"/>
      <c r="I143" s="168"/>
      <c r="J143" s="179">
        <f>BK143</f>
        <v>0</v>
      </c>
      <c r="K143" s="165"/>
      <c r="L143" s="170"/>
      <c r="M143" s="171"/>
      <c r="N143" s="172"/>
      <c r="O143" s="172"/>
      <c r="P143" s="173">
        <f>SUM(P144:P167)</f>
        <v>0</v>
      </c>
      <c r="Q143" s="172"/>
      <c r="R143" s="173">
        <f>SUM(R144:R167)</f>
        <v>7.7649600000000004E-3</v>
      </c>
      <c r="S143" s="172"/>
      <c r="T143" s="174">
        <f>SUM(T144:T167)</f>
        <v>4.1714850000000006</v>
      </c>
      <c r="AR143" s="175" t="s">
        <v>75</v>
      </c>
      <c r="AT143" s="176" t="s">
        <v>67</v>
      </c>
      <c r="AU143" s="176" t="s">
        <v>75</v>
      </c>
      <c r="AY143" s="175" t="s">
        <v>156</v>
      </c>
      <c r="BK143" s="177">
        <f>SUM(BK144:BK167)</f>
        <v>0</v>
      </c>
    </row>
    <row r="144" spans="1:65" s="2" customFormat="1" ht="37.9" customHeight="1">
      <c r="A144" s="36"/>
      <c r="B144" s="37"/>
      <c r="C144" s="180" t="s">
        <v>210</v>
      </c>
      <c r="D144" s="180" t="s">
        <v>159</v>
      </c>
      <c r="E144" s="181" t="s">
        <v>212</v>
      </c>
      <c r="F144" s="182" t="s">
        <v>213</v>
      </c>
      <c r="G144" s="183" t="s">
        <v>162</v>
      </c>
      <c r="H144" s="184">
        <v>12</v>
      </c>
      <c r="I144" s="185"/>
      <c r="J144" s="186">
        <f>ROUND(I144*H144,2)</f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>O144*H144</f>
        <v>0</v>
      </c>
      <c r="Q144" s="189">
        <v>1.2999999999999999E-4</v>
      </c>
      <c r="R144" s="189">
        <f>Q144*H144</f>
        <v>1.5599999999999998E-3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164</v>
      </c>
      <c r="AT144" s="191" t="s">
        <v>159</v>
      </c>
      <c r="AU144" s="191" t="s">
        <v>77</v>
      </c>
      <c r="AY144" s="19" t="s">
        <v>156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75</v>
      </c>
      <c r="BK144" s="192">
        <f>ROUND(I144*H144,2)</f>
        <v>0</v>
      </c>
      <c r="BL144" s="19" t="s">
        <v>164</v>
      </c>
      <c r="BM144" s="191" t="s">
        <v>214</v>
      </c>
    </row>
    <row r="145" spans="1:65" s="13" customFormat="1" ht="11.25">
      <c r="B145" s="193"/>
      <c r="C145" s="194"/>
      <c r="D145" s="195" t="s">
        <v>166</v>
      </c>
      <c r="E145" s="196" t="s">
        <v>19</v>
      </c>
      <c r="F145" s="197" t="s">
        <v>215</v>
      </c>
      <c r="G145" s="194"/>
      <c r="H145" s="198">
        <v>12</v>
      </c>
      <c r="I145" s="199"/>
      <c r="J145" s="194"/>
      <c r="K145" s="194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166</v>
      </c>
      <c r="AU145" s="204" t="s">
        <v>77</v>
      </c>
      <c r="AV145" s="13" t="s">
        <v>77</v>
      </c>
      <c r="AW145" s="13" t="s">
        <v>30</v>
      </c>
      <c r="AX145" s="13" t="s">
        <v>68</v>
      </c>
      <c r="AY145" s="204" t="s">
        <v>156</v>
      </c>
    </row>
    <row r="146" spans="1:65" s="14" customFormat="1" ht="11.25">
      <c r="B146" s="205"/>
      <c r="C146" s="206"/>
      <c r="D146" s="195" t="s">
        <v>166</v>
      </c>
      <c r="E146" s="207" t="s">
        <v>19</v>
      </c>
      <c r="F146" s="208" t="s">
        <v>168</v>
      </c>
      <c r="G146" s="206"/>
      <c r="H146" s="209">
        <v>12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166</v>
      </c>
      <c r="AU146" s="215" t="s">
        <v>77</v>
      </c>
      <c r="AV146" s="14" t="s">
        <v>164</v>
      </c>
      <c r="AW146" s="14" t="s">
        <v>30</v>
      </c>
      <c r="AX146" s="14" t="s">
        <v>75</v>
      </c>
      <c r="AY146" s="215" t="s">
        <v>156</v>
      </c>
    </row>
    <row r="147" spans="1:65" s="2" customFormat="1" ht="24.2" customHeight="1">
      <c r="A147" s="36"/>
      <c r="B147" s="37"/>
      <c r="C147" s="180" t="s">
        <v>216</v>
      </c>
      <c r="D147" s="180" t="s">
        <v>159</v>
      </c>
      <c r="E147" s="181" t="s">
        <v>217</v>
      </c>
      <c r="F147" s="182" t="s">
        <v>218</v>
      </c>
      <c r="G147" s="183" t="s">
        <v>219</v>
      </c>
      <c r="H147" s="184">
        <v>720</v>
      </c>
      <c r="I147" s="185"/>
      <c r="J147" s="186">
        <f>ROUND(I147*H147,2)</f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164</v>
      </c>
      <c r="AT147" s="191" t="s">
        <v>159</v>
      </c>
      <c r="AU147" s="191" t="s">
        <v>77</v>
      </c>
      <c r="AY147" s="19" t="s">
        <v>156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75</v>
      </c>
      <c r="BK147" s="192">
        <f>ROUND(I147*H147,2)</f>
        <v>0</v>
      </c>
      <c r="BL147" s="19" t="s">
        <v>164</v>
      </c>
      <c r="BM147" s="191" t="s">
        <v>220</v>
      </c>
    </row>
    <row r="148" spans="1:65" s="13" customFormat="1" ht="11.25">
      <c r="B148" s="193"/>
      <c r="C148" s="194"/>
      <c r="D148" s="195" t="s">
        <v>166</v>
      </c>
      <c r="E148" s="196" t="s">
        <v>19</v>
      </c>
      <c r="F148" s="197" t="s">
        <v>221</v>
      </c>
      <c r="G148" s="194"/>
      <c r="H148" s="198">
        <v>720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166</v>
      </c>
      <c r="AU148" s="204" t="s">
        <v>77</v>
      </c>
      <c r="AV148" s="13" t="s">
        <v>77</v>
      </c>
      <c r="AW148" s="13" t="s">
        <v>30</v>
      </c>
      <c r="AX148" s="13" t="s">
        <v>68</v>
      </c>
      <c r="AY148" s="204" t="s">
        <v>156</v>
      </c>
    </row>
    <row r="149" spans="1:65" s="14" customFormat="1" ht="11.25">
      <c r="B149" s="205"/>
      <c r="C149" s="206"/>
      <c r="D149" s="195" t="s">
        <v>166</v>
      </c>
      <c r="E149" s="207" t="s">
        <v>19</v>
      </c>
      <c r="F149" s="208" t="s">
        <v>168</v>
      </c>
      <c r="G149" s="206"/>
      <c r="H149" s="209">
        <v>720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166</v>
      </c>
      <c r="AU149" s="215" t="s">
        <v>77</v>
      </c>
      <c r="AV149" s="14" t="s">
        <v>164</v>
      </c>
      <c r="AW149" s="14" t="s">
        <v>30</v>
      </c>
      <c r="AX149" s="14" t="s">
        <v>75</v>
      </c>
      <c r="AY149" s="215" t="s">
        <v>156</v>
      </c>
    </row>
    <row r="150" spans="1:65" s="2" customFormat="1" ht="37.9" customHeight="1">
      <c r="A150" s="36"/>
      <c r="B150" s="37"/>
      <c r="C150" s="180" t="s">
        <v>222</v>
      </c>
      <c r="D150" s="180" t="s">
        <v>159</v>
      </c>
      <c r="E150" s="181" t="s">
        <v>223</v>
      </c>
      <c r="F150" s="182" t="s">
        <v>224</v>
      </c>
      <c r="G150" s="183" t="s">
        <v>162</v>
      </c>
      <c r="H150" s="184">
        <v>155.124</v>
      </c>
      <c r="I150" s="185"/>
      <c r="J150" s="186">
        <f>ROUND(I150*H150,2)</f>
        <v>0</v>
      </c>
      <c r="K150" s="182" t="s">
        <v>163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4.0000000000000003E-5</v>
      </c>
      <c r="R150" s="189">
        <f>Q150*H150</f>
        <v>6.2049600000000007E-3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164</v>
      </c>
      <c r="AT150" s="191" t="s">
        <v>159</v>
      </c>
      <c r="AU150" s="191" t="s">
        <v>77</v>
      </c>
      <c r="AY150" s="19" t="s">
        <v>156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75</v>
      </c>
      <c r="BK150" s="192">
        <f>ROUND(I150*H150,2)</f>
        <v>0</v>
      </c>
      <c r="BL150" s="19" t="s">
        <v>164</v>
      </c>
      <c r="BM150" s="191" t="s">
        <v>225</v>
      </c>
    </row>
    <row r="151" spans="1:65" s="13" customFormat="1" ht="22.5">
      <c r="B151" s="193"/>
      <c r="C151" s="194"/>
      <c r="D151" s="195" t="s">
        <v>166</v>
      </c>
      <c r="E151" s="196" t="s">
        <v>19</v>
      </c>
      <c r="F151" s="197" t="s">
        <v>226</v>
      </c>
      <c r="G151" s="194"/>
      <c r="H151" s="198">
        <v>29.568000000000001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166</v>
      </c>
      <c r="AU151" s="204" t="s">
        <v>77</v>
      </c>
      <c r="AV151" s="13" t="s">
        <v>77</v>
      </c>
      <c r="AW151" s="13" t="s">
        <v>30</v>
      </c>
      <c r="AX151" s="13" t="s">
        <v>68</v>
      </c>
      <c r="AY151" s="204" t="s">
        <v>156</v>
      </c>
    </row>
    <row r="152" spans="1:65" s="13" customFormat="1" ht="11.25">
      <c r="B152" s="193"/>
      <c r="C152" s="194"/>
      <c r="D152" s="195" t="s">
        <v>166</v>
      </c>
      <c r="E152" s="196" t="s">
        <v>19</v>
      </c>
      <c r="F152" s="197" t="s">
        <v>227</v>
      </c>
      <c r="G152" s="194"/>
      <c r="H152" s="198">
        <v>30.056000000000001</v>
      </c>
      <c r="I152" s="199"/>
      <c r="J152" s="194"/>
      <c r="K152" s="194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166</v>
      </c>
      <c r="AU152" s="204" t="s">
        <v>77</v>
      </c>
      <c r="AV152" s="13" t="s">
        <v>77</v>
      </c>
      <c r="AW152" s="13" t="s">
        <v>30</v>
      </c>
      <c r="AX152" s="13" t="s">
        <v>68</v>
      </c>
      <c r="AY152" s="204" t="s">
        <v>156</v>
      </c>
    </row>
    <row r="153" spans="1:65" s="13" customFormat="1" ht="11.25">
      <c r="B153" s="193"/>
      <c r="C153" s="194"/>
      <c r="D153" s="195" t="s">
        <v>166</v>
      </c>
      <c r="E153" s="196" t="s">
        <v>19</v>
      </c>
      <c r="F153" s="197" t="s">
        <v>228</v>
      </c>
      <c r="G153" s="194"/>
      <c r="H153" s="198">
        <v>95.5</v>
      </c>
      <c r="I153" s="199"/>
      <c r="J153" s="194"/>
      <c r="K153" s="194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166</v>
      </c>
      <c r="AU153" s="204" t="s">
        <v>77</v>
      </c>
      <c r="AV153" s="13" t="s">
        <v>77</v>
      </c>
      <c r="AW153" s="13" t="s">
        <v>30</v>
      </c>
      <c r="AX153" s="13" t="s">
        <v>68</v>
      </c>
      <c r="AY153" s="204" t="s">
        <v>156</v>
      </c>
    </row>
    <row r="154" spans="1:65" s="14" customFormat="1" ht="11.25">
      <c r="B154" s="205"/>
      <c r="C154" s="206"/>
      <c r="D154" s="195" t="s">
        <v>166</v>
      </c>
      <c r="E154" s="207" t="s">
        <v>19</v>
      </c>
      <c r="F154" s="208" t="s">
        <v>168</v>
      </c>
      <c r="G154" s="206"/>
      <c r="H154" s="209">
        <v>155.124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166</v>
      </c>
      <c r="AU154" s="215" t="s">
        <v>77</v>
      </c>
      <c r="AV154" s="14" t="s">
        <v>164</v>
      </c>
      <c r="AW154" s="14" t="s">
        <v>30</v>
      </c>
      <c r="AX154" s="14" t="s">
        <v>75</v>
      </c>
      <c r="AY154" s="215" t="s">
        <v>156</v>
      </c>
    </row>
    <row r="155" spans="1:65" s="2" customFormat="1" ht="37.9" customHeight="1">
      <c r="A155" s="36"/>
      <c r="B155" s="37"/>
      <c r="C155" s="180" t="s">
        <v>229</v>
      </c>
      <c r="D155" s="180" t="s">
        <v>159</v>
      </c>
      <c r="E155" s="181" t="s">
        <v>230</v>
      </c>
      <c r="F155" s="182" t="s">
        <v>231</v>
      </c>
      <c r="G155" s="183" t="s">
        <v>162</v>
      </c>
      <c r="H155" s="184">
        <v>13.227</v>
      </c>
      <c r="I155" s="185"/>
      <c r="J155" s="186">
        <f>ROUND(I155*H155,2)</f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3.5000000000000003E-2</v>
      </c>
      <c r="T155" s="190">
        <f>S155*H155</f>
        <v>0.46294500000000005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164</v>
      </c>
      <c r="AT155" s="191" t="s">
        <v>159</v>
      </c>
      <c r="AU155" s="191" t="s">
        <v>77</v>
      </c>
      <c r="AY155" s="19" t="s">
        <v>156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75</v>
      </c>
      <c r="BK155" s="192">
        <f>ROUND(I155*H155,2)</f>
        <v>0</v>
      </c>
      <c r="BL155" s="19" t="s">
        <v>164</v>
      </c>
      <c r="BM155" s="191" t="s">
        <v>232</v>
      </c>
    </row>
    <row r="156" spans="1:65" s="15" customFormat="1" ht="11.25">
      <c r="B156" s="216"/>
      <c r="C156" s="217"/>
      <c r="D156" s="195" t="s">
        <v>166</v>
      </c>
      <c r="E156" s="218" t="s">
        <v>19</v>
      </c>
      <c r="F156" s="219" t="s">
        <v>233</v>
      </c>
      <c r="G156" s="217"/>
      <c r="H156" s="218" t="s">
        <v>19</v>
      </c>
      <c r="I156" s="220"/>
      <c r="J156" s="217"/>
      <c r="K156" s="217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166</v>
      </c>
      <c r="AU156" s="225" t="s">
        <v>77</v>
      </c>
      <c r="AV156" s="15" t="s">
        <v>75</v>
      </c>
      <c r="AW156" s="15" t="s">
        <v>30</v>
      </c>
      <c r="AX156" s="15" t="s">
        <v>68</v>
      </c>
      <c r="AY156" s="225" t="s">
        <v>156</v>
      </c>
    </row>
    <row r="157" spans="1:65" s="13" customFormat="1" ht="11.25">
      <c r="B157" s="193"/>
      <c r="C157" s="194"/>
      <c r="D157" s="195" t="s">
        <v>166</v>
      </c>
      <c r="E157" s="196" t="s">
        <v>19</v>
      </c>
      <c r="F157" s="197" t="s">
        <v>234</v>
      </c>
      <c r="G157" s="194"/>
      <c r="H157" s="198">
        <v>7.0590000000000002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166</v>
      </c>
      <c r="AU157" s="204" t="s">
        <v>77</v>
      </c>
      <c r="AV157" s="13" t="s">
        <v>77</v>
      </c>
      <c r="AW157" s="13" t="s">
        <v>30</v>
      </c>
      <c r="AX157" s="13" t="s">
        <v>68</v>
      </c>
      <c r="AY157" s="204" t="s">
        <v>156</v>
      </c>
    </row>
    <row r="158" spans="1:65" s="13" customFormat="1" ht="11.25">
      <c r="B158" s="193"/>
      <c r="C158" s="194"/>
      <c r="D158" s="195" t="s">
        <v>166</v>
      </c>
      <c r="E158" s="196" t="s">
        <v>19</v>
      </c>
      <c r="F158" s="197" t="s">
        <v>235</v>
      </c>
      <c r="G158" s="194"/>
      <c r="H158" s="198">
        <v>6.1680000000000001</v>
      </c>
      <c r="I158" s="199"/>
      <c r="J158" s="194"/>
      <c r="K158" s="194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166</v>
      </c>
      <c r="AU158" s="204" t="s">
        <v>77</v>
      </c>
      <c r="AV158" s="13" t="s">
        <v>77</v>
      </c>
      <c r="AW158" s="13" t="s">
        <v>30</v>
      </c>
      <c r="AX158" s="13" t="s">
        <v>68</v>
      </c>
      <c r="AY158" s="204" t="s">
        <v>156</v>
      </c>
    </row>
    <row r="159" spans="1:65" s="14" customFormat="1" ht="11.25">
      <c r="B159" s="205"/>
      <c r="C159" s="206"/>
      <c r="D159" s="195" t="s">
        <v>166</v>
      </c>
      <c r="E159" s="207" t="s">
        <v>19</v>
      </c>
      <c r="F159" s="208" t="s">
        <v>168</v>
      </c>
      <c r="G159" s="206"/>
      <c r="H159" s="209">
        <v>13.227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166</v>
      </c>
      <c r="AU159" s="215" t="s">
        <v>77</v>
      </c>
      <c r="AV159" s="14" t="s">
        <v>164</v>
      </c>
      <c r="AW159" s="14" t="s">
        <v>30</v>
      </c>
      <c r="AX159" s="14" t="s">
        <v>75</v>
      </c>
      <c r="AY159" s="215" t="s">
        <v>156</v>
      </c>
    </row>
    <row r="160" spans="1:65" s="2" customFormat="1" ht="37.9" customHeight="1">
      <c r="A160" s="36"/>
      <c r="B160" s="37"/>
      <c r="C160" s="180" t="s">
        <v>236</v>
      </c>
      <c r="D160" s="180" t="s">
        <v>159</v>
      </c>
      <c r="E160" s="181" t="s">
        <v>237</v>
      </c>
      <c r="F160" s="182" t="s">
        <v>238</v>
      </c>
      <c r="G160" s="183" t="s">
        <v>162</v>
      </c>
      <c r="H160" s="184">
        <v>59.136000000000003</v>
      </c>
      <c r="I160" s="185"/>
      <c r="J160" s="186">
        <f>ROUND(I160*H160,2)</f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5.7000000000000002E-2</v>
      </c>
      <c r="T160" s="190">
        <f>S160*H160</f>
        <v>3.3707520000000004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164</v>
      </c>
      <c r="AT160" s="191" t="s">
        <v>159</v>
      </c>
      <c r="AU160" s="191" t="s">
        <v>77</v>
      </c>
      <c r="AY160" s="19" t="s">
        <v>156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75</v>
      </c>
      <c r="BK160" s="192">
        <f>ROUND(I160*H160,2)</f>
        <v>0</v>
      </c>
      <c r="BL160" s="19" t="s">
        <v>164</v>
      </c>
      <c r="BM160" s="191" t="s">
        <v>239</v>
      </c>
    </row>
    <row r="161" spans="1:65" s="15" customFormat="1" ht="11.25">
      <c r="B161" s="216"/>
      <c r="C161" s="217"/>
      <c r="D161" s="195" t="s">
        <v>166</v>
      </c>
      <c r="E161" s="218" t="s">
        <v>19</v>
      </c>
      <c r="F161" s="219" t="s">
        <v>240</v>
      </c>
      <c r="G161" s="217"/>
      <c r="H161" s="218" t="s">
        <v>19</v>
      </c>
      <c r="I161" s="220"/>
      <c r="J161" s="217"/>
      <c r="K161" s="217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166</v>
      </c>
      <c r="AU161" s="225" t="s">
        <v>77</v>
      </c>
      <c r="AV161" s="15" t="s">
        <v>75</v>
      </c>
      <c r="AW161" s="15" t="s">
        <v>30</v>
      </c>
      <c r="AX161" s="15" t="s">
        <v>68</v>
      </c>
      <c r="AY161" s="225" t="s">
        <v>156</v>
      </c>
    </row>
    <row r="162" spans="1:65" s="13" customFormat="1" ht="11.25">
      <c r="B162" s="193"/>
      <c r="C162" s="194"/>
      <c r="D162" s="195" t="s">
        <v>166</v>
      </c>
      <c r="E162" s="196" t="s">
        <v>19</v>
      </c>
      <c r="F162" s="197" t="s">
        <v>241</v>
      </c>
      <c r="G162" s="194"/>
      <c r="H162" s="198">
        <v>29.568000000000001</v>
      </c>
      <c r="I162" s="199"/>
      <c r="J162" s="194"/>
      <c r="K162" s="194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166</v>
      </c>
      <c r="AU162" s="204" t="s">
        <v>77</v>
      </c>
      <c r="AV162" s="13" t="s">
        <v>77</v>
      </c>
      <c r="AW162" s="13" t="s">
        <v>30</v>
      </c>
      <c r="AX162" s="13" t="s">
        <v>68</v>
      </c>
      <c r="AY162" s="204" t="s">
        <v>156</v>
      </c>
    </row>
    <row r="163" spans="1:65" s="13" customFormat="1" ht="11.25">
      <c r="B163" s="193"/>
      <c r="C163" s="194"/>
      <c r="D163" s="195" t="s">
        <v>166</v>
      </c>
      <c r="E163" s="196" t="s">
        <v>19</v>
      </c>
      <c r="F163" s="197" t="s">
        <v>242</v>
      </c>
      <c r="G163" s="194"/>
      <c r="H163" s="198">
        <v>29.568000000000001</v>
      </c>
      <c r="I163" s="199"/>
      <c r="J163" s="194"/>
      <c r="K163" s="194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166</v>
      </c>
      <c r="AU163" s="204" t="s">
        <v>77</v>
      </c>
      <c r="AV163" s="13" t="s">
        <v>77</v>
      </c>
      <c r="AW163" s="13" t="s">
        <v>30</v>
      </c>
      <c r="AX163" s="13" t="s">
        <v>68</v>
      </c>
      <c r="AY163" s="204" t="s">
        <v>156</v>
      </c>
    </row>
    <row r="164" spans="1:65" s="14" customFormat="1" ht="11.25">
      <c r="B164" s="205"/>
      <c r="C164" s="206"/>
      <c r="D164" s="195" t="s">
        <v>166</v>
      </c>
      <c r="E164" s="207" t="s">
        <v>19</v>
      </c>
      <c r="F164" s="208" t="s">
        <v>168</v>
      </c>
      <c r="G164" s="206"/>
      <c r="H164" s="209">
        <v>59.136000000000003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166</v>
      </c>
      <c r="AU164" s="215" t="s">
        <v>77</v>
      </c>
      <c r="AV164" s="14" t="s">
        <v>164</v>
      </c>
      <c r="AW164" s="14" t="s">
        <v>30</v>
      </c>
      <c r="AX164" s="14" t="s">
        <v>75</v>
      </c>
      <c r="AY164" s="215" t="s">
        <v>156</v>
      </c>
    </row>
    <row r="165" spans="1:65" s="2" customFormat="1" ht="24.2" customHeight="1">
      <c r="A165" s="36"/>
      <c r="B165" s="37"/>
      <c r="C165" s="180" t="s">
        <v>243</v>
      </c>
      <c r="D165" s="180" t="s">
        <v>159</v>
      </c>
      <c r="E165" s="181" t="s">
        <v>244</v>
      </c>
      <c r="F165" s="182" t="s">
        <v>245</v>
      </c>
      <c r="G165" s="183" t="s">
        <v>162</v>
      </c>
      <c r="H165" s="184">
        <v>28.149000000000001</v>
      </c>
      <c r="I165" s="185"/>
      <c r="J165" s="186">
        <f>ROUND(I165*H165,2)</f>
        <v>0</v>
      </c>
      <c r="K165" s="182" t="s">
        <v>163</v>
      </c>
      <c r="L165" s="41"/>
      <c r="M165" s="187" t="s">
        <v>19</v>
      </c>
      <c r="N165" s="188" t="s">
        <v>39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1.2E-2</v>
      </c>
      <c r="T165" s="190">
        <f>S165*H165</f>
        <v>0.33778800000000003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164</v>
      </c>
      <c r="AT165" s="191" t="s">
        <v>159</v>
      </c>
      <c r="AU165" s="191" t="s">
        <v>77</v>
      </c>
      <c r="AY165" s="19" t="s">
        <v>156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75</v>
      </c>
      <c r="BK165" s="192">
        <f>ROUND(I165*H165,2)</f>
        <v>0</v>
      </c>
      <c r="BL165" s="19" t="s">
        <v>164</v>
      </c>
      <c r="BM165" s="191" t="s">
        <v>246</v>
      </c>
    </row>
    <row r="166" spans="1:65" s="13" customFormat="1" ht="22.5">
      <c r="B166" s="193"/>
      <c r="C166" s="194"/>
      <c r="D166" s="195" t="s">
        <v>166</v>
      </c>
      <c r="E166" s="196" t="s">
        <v>19</v>
      </c>
      <c r="F166" s="197" t="s">
        <v>202</v>
      </c>
      <c r="G166" s="194"/>
      <c r="H166" s="198">
        <v>28.149000000000001</v>
      </c>
      <c r="I166" s="199"/>
      <c r="J166" s="194"/>
      <c r="K166" s="194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166</v>
      </c>
      <c r="AU166" s="204" t="s">
        <v>77</v>
      </c>
      <c r="AV166" s="13" t="s">
        <v>77</v>
      </c>
      <c r="AW166" s="13" t="s">
        <v>30</v>
      </c>
      <c r="AX166" s="13" t="s">
        <v>68</v>
      </c>
      <c r="AY166" s="204" t="s">
        <v>156</v>
      </c>
    </row>
    <row r="167" spans="1:65" s="14" customFormat="1" ht="11.25">
      <c r="B167" s="205"/>
      <c r="C167" s="206"/>
      <c r="D167" s="195" t="s">
        <v>166</v>
      </c>
      <c r="E167" s="207" t="s">
        <v>19</v>
      </c>
      <c r="F167" s="208" t="s">
        <v>168</v>
      </c>
      <c r="G167" s="206"/>
      <c r="H167" s="209">
        <v>28.149000000000001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166</v>
      </c>
      <c r="AU167" s="215" t="s">
        <v>77</v>
      </c>
      <c r="AV167" s="14" t="s">
        <v>164</v>
      </c>
      <c r="AW167" s="14" t="s">
        <v>30</v>
      </c>
      <c r="AX167" s="14" t="s">
        <v>75</v>
      </c>
      <c r="AY167" s="215" t="s">
        <v>156</v>
      </c>
    </row>
    <row r="168" spans="1:65" s="12" customFormat="1" ht="22.9" customHeight="1">
      <c r="B168" s="164"/>
      <c r="C168" s="165"/>
      <c r="D168" s="166" t="s">
        <v>67</v>
      </c>
      <c r="E168" s="178" t="s">
        <v>247</v>
      </c>
      <c r="F168" s="178" t="s">
        <v>248</v>
      </c>
      <c r="G168" s="165"/>
      <c r="H168" s="165"/>
      <c r="I168" s="168"/>
      <c r="J168" s="179">
        <f>BK168</f>
        <v>0</v>
      </c>
      <c r="K168" s="165"/>
      <c r="L168" s="170"/>
      <c r="M168" s="171"/>
      <c r="N168" s="172"/>
      <c r="O168" s="172"/>
      <c r="P168" s="173">
        <f>SUM(P169:P177)</f>
        <v>0</v>
      </c>
      <c r="Q168" s="172"/>
      <c r="R168" s="173">
        <f>SUM(R169:R177)</f>
        <v>0</v>
      </c>
      <c r="S168" s="172"/>
      <c r="T168" s="174">
        <f>SUM(T169:T177)</f>
        <v>0</v>
      </c>
      <c r="AR168" s="175" t="s">
        <v>75</v>
      </c>
      <c r="AT168" s="176" t="s">
        <v>67</v>
      </c>
      <c r="AU168" s="176" t="s">
        <v>75</v>
      </c>
      <c r="AY168" s="175" t="s">
        <v>156</v>
      </c>
      <c r="BK168" s="177">
        <f>SUM(BK169:BK177)</f>
        <v>0</v>
      </c>
    </row>
    <row r="169" spans="1:65" s="2" customFormat="1" ht="37.9" customHeight="1">
      <c r="A169" s="36"/>
      <c r="B169" s="37"/>
      <c r="C169" s="180" t="s">
        <v>8</v>
      </c>
      <c r="D169" s="180" t="s">
        <v>159</v>
      </c>
      <c r="E169" s="181" t="s">
        <v>249</v>
      </c>
      <c r="F169" s="182" t="s">
        <v>250</v>
      </c>
      <c r="G169" s="183" t="s">
        <v>251</v>
      </c>
      <c r="H169" s="184">
        <v>16.457000000000001</v>
      </c>
      <c r="I169" s="185"/>
      <c r="J169" s="186">
        <f>ROUND(I169*H169,2)</f>
        <v>0</v>
      </c>
      <c r="K169" s="182" t="s">
        <v>163</v>
      </c>
      <c r="L169" s="41"/>
      <c r="M169" s="187" t="s">
        <v>19</v>
      </c>
      <c r="N169" s="188" t="s">
        <v>39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164</v>
      </c>
      <c r="AT169" s="191" t="s">
        <v>159</v>
      </c>
      <c r="AU169" s="191" t="s">
        <v>77</v>
      </c>
      <c r="AY169" s="19" t="s">
        <v>156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75</v>
      </c>
      <c r="BK169" s="192">
        <f>ROUND(I169*H169,2)</f>
        <v>0</v>
      </c>
      <c r="BL169" s="19" t="s">
        <v>164</v>
      </c>
      <c r="BM169" s="191" t="s">
        <v>252</v>
      </c>
    </row>
    <row r="170" spans="1:65" s="2" customFormat="1" ht="62.65" customHeight="1">
      <c r="A170" s="36"/>
      <c r="B170" s="37"/>
      <c r="C170" s="180" t="s">
        <v>253</v>
      </c>
      <c r="D170" s="180" t="s">
        <v>159</v>
      </c>
      <c r="E170" s="181" t="s">
        <v>254</v>
      </c>
      <c r="F170" s="182" t="s">
        <v>255</v>
      </c>
      <c r="G170" s="183" t="s">
        <v>251</v>
      </c>
      <c r="H170" s="184">
        <v>493.71</v>
      </c>
      <c r="I170" s="185"/>
      <c r="J170" s="186">
        <f>ROUND(I170*H170,2)</f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164</v>
      </c>
      <c r="AT170" s="191" t="s">
        <v>159</v>
      </c>
      <c r="AU170" s="191" t="s">
        <v>77</v>
      </c>
      <c r="AY170" s="19" t="s">
        <v>156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75</v>
      </c>
      <c r="BK170" s="192">
        <f>ROUND(I170*H170,2)</f>
        <v>0</v>
      </c>
      <c r="BL170" s="19" t="s">
        <v>164</v>
      </c>
      <c r="BM170" s="191" t="s">
        <v>256</v>
      </c>
    </row>
    <row r="171" spans="1:65" s="2" customFormat="1" ht="19.5">
      <c r="A171" s="36"/>
      <c r="B171" s="37"/>
      <c r="C171" s="38"/>
      <c r="D171" s="195" t="s">
        <v>257</v>
      </c>
      <c r="E171" s="38"/>
      <c r="F171" s="226" t="s">
        <v>258</v>
      </c>
      <c r="G171" s="38"/>
      <c r="H171" s="38"/>
      <c r="I171" s="227"/>
      <c r="J171" s="38"/>
      <c r="K171" s="38"/>
      <c r="L171" s="41"/>
      <c r="M171" s="228"/>
      <c r="N171" s="229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257</v>
      </c>
      <c r="AU171" s="19" t="s">
        <v>77</v>
      </c>
    </row>
    <row r="172" spans="1:65" s="13" customFormat="1" ht="11.25">
      <c r="B172" s="193"/>
      <c r="C172" s="194"/>
      <c r="D172" s="195" t="s">
        <v>166</v>
      </c>
      <c r="E172" s="194"/>
      <c r="F172" s="197" t="s">
        <v>259</v>
      </c>
      <c r="G172" s="194"/>
      <c r="H172" s="198">
        <v>493.71</v>
      </c>
      <c r="I172" s="199"/>
      <c r="J172" s="194"/>
      <c r="K172" s="194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166</v>
      </c>
      <c r="AU172" s="204" t="s">
        <v>77</v>
      </c>
      <c r="AV172" s="13" t="s">
        <v>77</v>
      </c>
      <c r="AW172" s="13" t="s">
        <v>4</v>
      </c>
      <c r="AX172" s="13" t="s">
        <v>75</v>
      </c>
      <c r="AY172" s="204" t="s">
        <v>156</v>
      </c>
    </row>
    <row r="173" spans="1:65" s="2" customFormat="1" ht="24.2" customHeight="1">
      <c r="A173" s="36"/>
      <c r="B173" s="37"/>
      <c r="C173" s="180" t="s">
        <v>260</v>
      </c>
      <c r="D173" s="180" t="s">
        <v>159</v>
      </c>
      <c r="E173" s="181" t="s">
        <v>261</v>
      </c>
      <c r="F173" s="182" t="s">
        <v>262</v>
      </c>
      <c r="G173" s="183" t="s">
        <v>251</v>
      </c>
      <c r="H173" s="184">
        <v>16.457000000000001</v>
      </c>
      <c r="I173" s="185"/>
      <c r="J173" s="186">
        <f>ROUND(I173*H173,2)</f>
        <v>0</v>
      </c>
      <c r="K173" s="182" t="s">
        <v>163</v>
      </c>
      <c r="L173" s="41"/>
      <c r="M173" s="187" t="s">
        <v>19</v>
      </c>
      <c r="N173" s="188" t="s">
        <v>39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164</v>
      </c>
      <c r="AT173" s="191" t="s">
        <v>159</v>
      </c>
      <c r="AU173" s="191" t="s">
        <v>77</v>
      </c>
      <c r="AY173" s="19" t="s">
        <v>156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75</v>
      </c>
      <c r="BK173" s="192">
        <f>ROUND(I173*H173,2)</f>
        <v>0</v>
      </c>
      <c r="BL173" s="19" t="s">
        <v>164</v>
      </c>
      <c r="BM173" s="191" t="s">
        <v>263</v>
      </c>
    </row>
    <row r="174" spans="1:65" s="2" customFormat="1" ht="37.9" customHeight="1">
      <c r="A174" s="36"/>
      <c r="B174" s="37"/>
      <c r="C174" s="180" t="s">
        <v>264</v>
      </c>
      <c r="D174" s="180" t="s">
        <v>159</v>
      </c>
      <c r="E174" s="181" t="s">
        <v>265</v>
      </c>
      <c r="F174" s="182" t="s">
        <v>266</v>
      </c>
      <c r="G174" s="183" t="s">
        <v>251</v>
      </c>
      <c r="H174" s="184">
        <v>493.71</v>
      </c>
      <c r="I174" s="185"/>
      <c r="J174" s="186">
        <f>ROUND(I174*H174,2)</f>
        <v>0</v>
      </c>
      <c r="K174" s="182" t="s">
        <v>163</v>
      </c>
      <c r="L174" s="41"/>
      <c r="M174" s="187" t="s">
        <v>19</v>
      </c>
      <c r="N174" s="188" t="s">
        <v>39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164</v>
      </c>
      <c r="AT174" s="191" t="s">
        <v>159</v>
      </c>
      <c r="AU174" s="191" t="s">
        <v>77</v>
      </c>
      <c r="AY174" s="19" t="s">
        <v>156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75</v>
      </c>
      <c r="BK174" s="192">
        <f>ROUND(I174*H174,2)</f>
        <v>0</v>
      </c>
      <c r="BL174" s="19" t="s">
        <v>164</v>
      </c>
      <c r="BM174" s="191" t="s">
        <v>267</v>
      </c>
    </row>
    <row r="175" spans="1:65" s="2" customFormat="1" ht="19.5">
      <c r="A175" s="36"/>
      <c r="B175" s="37"/>
      <c r="C175" s="38"/>
      <c r="D175" s="195" t="s">
        <v>257</v>
      </c>
      <c r="E175" s="38"/>
      <c r="F175" s="226" t="s">
        <v>268</v>
      </c>
      <c r="G175" s="38"/>
      <c r="H175" s="38"/>
      <c r="I175" s="227"/>
      <c r="J175" s="38"/>
      <c r="K175" s="38"/>
      <c r="L175" s="41"/>
      <c r="M175" s="228"/>
      <c r="N175" s="229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257</v>
      </c>
      <c r="AU175" s="19" t="s">
        <v>77</v>
      </c>
    </row>
    <row r="176" spans="1:65" s="13" customFormat="1" ht="11.25">
      <c r="B176" s="193"/>
      <c r="C176" s="194"/>
      <c r="D176" s="195" t="s">
        <v>166</v>
      </c>
      <c r="E176" s="194"/>
      <c r="F176" s="197" t="s">
        <v>259</v>
      </c>
      <c r="G176" s="194"/>
      <c r="H176" s="198">
        <v>493.71</v>
      </c>
      <c r="I176" s="199"/>
      <c r="J176" s="194"/>
      <c r="K176" s="194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166</v>
      </c>
      <c r="AU176" s="204" t="s">
        <v>77</v>
      </c>
      <c r="AV176" s="13" t="s">
        <v>77</v>
      </c>
      <c r="AW176" s="13" t="s">
        <v>4</v>
      </c>
      <c r="AX176" s="13" t="s">
        <v>75</v>
      </c>
      <c r="AY176" s="204" t="s">
        <v>156</v>
      </c>
    </row>
    <row r="177" spans="1:65" s="2" customFormat="1" ht="37.9" customHeight="1">
      <c r="A177" s="36"/>
      <c r="B177" s="37"/>
      <c r="C177" s="180" t="s">
        <v>269</v>
      </c>
      <c r="D177" s="180" t="s">
        <v>159</v>
      </c>
      <c r="E177" s="181" t="s">
        <v>270</v>
      </c>
      <c r="F177" s="182" t="s">
        <v>271</v>
      </c>
      <c r="G177" s="183" t="s">
        <v>251</v>
      </c>
      <c r="H177" s="184">
        <v>16.457000000000001</v>
      </c>
      <c r="I177" s="185"/>
      <c r="J177" s="186">
        <f>ROUND(I177*H177,2)</f>
        <v>0</v>
      </c>
      <c r="K177" s="182" t="s">
        <v>163</v>
      </c>
      <c r="L177" s="41"/>
      <c r="M177" s="187" t="s">
        <v>19</v>
      </c>
      <c r="N177" s="188" t="s">
        <v>39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164</v>
      </c>
      <c r="AT177" s="191" t="s">
        <v>159</v>
      </c>
      <c r="AU177" s="191" t="s">
        <v>77</v>
      </c>
      <c r="AY177" s="19" t="s">
        <v>156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75</v>
      </c>
      <c r="BK177" s="192">
        <f>ROUND(I177*H177,2)</f>
        <v>0</v>
      </c>
      <c r="BL177" s="19" t="s">
        <v>164</v>
      </c>
      <c r="BM177" s="191" t="s">
        <v>272</v>
      </c>
    </row>
    <row r="178" spans="1:65" s="12" customFormat="1" ht="22.9" customHeight="1">
      <c r="B178" s="164"/>
      <c r="C178" s="165"/>
      <c r="D178" s="166" t="s">
        <v>67</v>
      </c>
      <c r="E178" s="178" t="s">
        <v>273</v>
      </c>
      <c r="F178" s="178" t="s">
        <v>274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SUM(P179:P182)</f>
        <v>0</v>
      </c>
      <c r="Q178" s="172"/>
      <c r="R178" s="173">
        <f>SUM(R179:R182)</f>
        <v>0</v>
      </c>
      <c r="S178" s="172"/>
      <c r="T178" s="174">
        <f>SUM(T179:T182)</f>
        <v>0</v>
      </c>
      <c r="AR178" s="175" t="s">
        <v>75</v>
      </c>
      <c r="AT178" s="176" t="s">
        <v>67</v>
      </c>
      <c r="AU178" s="176" t="s">
        <v>75</v>
      </c>
      <c r="AY178" s="175" t="s">
        <v>156</v>
      </c>
      <c r="BK178" s="177">
        <f>SUM(BK179:BK182)</f>
        <v>0</v>
      </c>
    </row>
    <row r="179" spans="1:65" s="2" customFormat="1" ht="49.15" customHeight="1">
      <c r="A179" s="36"/>
      <c r="B179" s="37"/>
      <c r="C179" s="180" t="s">
        <v>275</v>
      </c>
      <c r="D179" s="180" t="s">
        <v>159</v>
      </c>
      <c r="E179" s="181" t="s">
        <v>276</v>
      </c>
      <c r="F179" s="182" t="s">
        <v>277</v>
      </c>
      <c r="G179" s="183" t="s">
        <v>251</v>
      </c>
      <c r="H179" s="184">
        <v>11.423999999999999</v>
      </c>
      <c r="I179" s="185"/>
      <c r="J179" s="186">
        <f>ROUND(I179*H179,2)</f>
        <v>0</v>
      </c>
      <c r="K179" s="182" t="s">
        <v>163</v>
      </c>
      <c r="L179" s="41"/>
      <c r="M179" s="187" t="s">
        <v>19</v>
      </c>
      <c r="N179" s="188" t="s">
        <v>39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164</v>
      </c>
      <c r="AT179" s="191" t="s">
        <v>159</v>
      </c>
      <c r="AU179" s="191" t="s">
        <v>77</v>
      </c>
      <c r="AY179" s="19" t="s">
        <v>156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75</v>
      </c>
      <c r="BK179" s="192">
        <f>ROUND(I179*H179,2)</f>
        <v>0</v>
      </c>
      <c r="BL179" s="19" t="s">
        <v>164</v>
      </c>
      <c r="BM179" s="191" t="s">
        <v>278</v>
      </c>
    </row>
    <row r="180" spans="1:65" s="2" customFormat="1" ht="62.65" customHeight="1">
      <c r="A180" s="36"/>
      <c r="B180" s="37"/>
      <c r="C180" s="180" t="s">
        <v>7</v>
      </c>
      <c r="D180" s="180" t="s">
        <v>159</v>
      </c>
      <c r="E180" s="181" t="s">
        <v>279</v>
      </c>
      <c r="F180" s="182" t="s">
        <v>280</v>
      </c>
      <c r="G180" s="183" t="s">
        <v>251</v>
      </c>
      <c r="H180" s="184">
        <v>22.847999999999999</v>
      </c>
      <c r="I180" s="185"/>
      <c r="J180" s="186">
        <f>ROUND(I180*H180,2)</f>
        <v>0</v>
      </c>
      <c r="K180" s="182" t="s">
        <v>163</v>
      </c>
      <c r="L180" s="41"/>
      <c r="M180" s="187" t="s">
        <v>19</v>
      </c>
      <c r="N180" s="188" t="s">
        <v>39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164</v>
      </c>
      <c r="AT180" s="191" t="s">
        <v>159</v>
      </c>
      <c r="AU180" s="191" t="s">
        <v>77</v>
      </c>
      <c r="AY180" s="19" t="s">
        <v>156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75</v>
      </c>
      <c r="BK180" s="192">
        <f>ROUND(I180*H180,2)</f>
        <v>0</v>
      </c>
      <c r="BL180" s="19" t="s">
        <v>164</v>
      </c>
      <c r="BM180" s="191" t="s">
        <v>281</v>
      </c>
    </row>
    <row r="181" spans="1:65" s="2" customFormat="1" ht="19.5">
      <c r="A181" s="36"/>
      <c r="B181" s="37"/>
      <c r="C181" s="38"/>
      <c r="D181" s="195" t="s">
        <v>257</v>
      </c>
      <c r="E181" s="38"/>
      <c r="F181" s="226" t="s">
        <v>282</v>
      </c>
      <c r="G181" s="38"/>
      <c r="H181" s="38"/>
      <c r="I181" s="227"/>
      <c r="J181" s="38"/>
      <c r="K181" s="38"/>
      <c r="L181" s="41"/>
      <c r="M181" s="228"/>
      <c r="N181" s="229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257</v>
      </c>
      <c r="AU181" s="19" t="s">
        <v>77</v>
      </c>
    </row>
    <row r="182" spans="1:65" s="13" customFormat="1" ht="11.25">
      <c r="B182" s="193"/>
      <c r="C182" s="194"/>
      <c r="D182" s="195" t="s">
        <v>166</v>
      </c>
      <c r="E182" s="194"/>
      <c r="F182" s="197" t="s">
        <v>283</v>
      </c>
      <c r="G182" s="194"/>
      <c r="H182" s="198">
        <v>22.847999999999999</v>
      </c>
      <c r="I182" s="199"/>
      <c r="J182" s="194"/>
      <c r="K182" s="194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166</v>
      </c>
      <c r="AU182" s="204" t="s">
        <v>77</v>
      </c>
      <c r="AV182" s="13" t="s">
        <v>77</v>
      </c>
      <c r="AW182" s="13" t="s">
        <v>4</v>
      </c>
      <c r="AX182" s="13" t="s">
        <v>75</v>
      </c>
      <c r="AY182" s="204" t="s">
        <v>156</v>
      </c>
    </row>
    <row r="183" spans="1:65" s="12" customFormat="1" ht="25.9" customHeight="1">
      <c r="B183" s="164"/>
      <c r="C183" s="165"/>
      <c r="D183" s="166" t="s">
        <v>67</v>
      </c>
      <c r="E183" s="167" t="s">
        <v>284</v>
      </c>
      <c r="F183" s="167" t="s">
        <v>285</v>
      </c>
      <c r="G183" s="165"/>
      <c r="H183" s="165"/>
      <c r="I183" s="168"/>
      <c r="J183" s="169">
        <f>BK183</f>
        <v>0</v>
      </c>
      <c r="K183" s="165"/>
      <c r="L183" s="170"/>
      <c r="M183" s="171"/>
      <c r="N183" s="172"/>
      <c r="O183" s="172"/>
      <c r="P183" s="173">
        <f>P184+P200+P209+P218+P232+P239+P264+P297+P302</f>
        <v>0</v>
      </c>
      <c r="Q183" s="172"/>
      <c r="R183" s="173">
        <f>R184+R200+R209+R218+R232+R239+R264+R297+R302</f>
        <v>14.528624599999999</v>
      </c>
      <c r="S183" s="172"/>
      <c r="T183" s="174">
        <f>T184+T200+T209+T218+T232+T239+T264+T297+T302</f>
        <v>12.28580775</v>
      </c>
      <c r="AR183" s="175" t="s">
        <v>77</v>
      </c>
      <c r="AT183" s="176" t="s">
        <v>67</v>
      </c>
      <c r="AU183" s="176" t="s">
        <v>68</v>
      </c>
      <c r="AY183" s="175" t="s">
        <v>156</v>
      </c>
      <c r="BK183" s="177">
        <f>BK184+BK200+BK209+BK218+BK232+BK239+BK264+BK297+BK302</f>
        <v>0</v>
      </c>
    </row>
    <row r="184" spans="1:65" s="12" customFormat="1" ht="22.9" customHeight="1">
      <c r="B184" s="164"/>
      <c r="C184" s="165"/>
      <c r="D184" s="166" t="s">
        <v>67</v>
      </c>
      <c r="E184" s="178" t="s">
        <v>286</v>
      </c>
      <c r="F184" s="178" t="s">
        <v>287</v>
      </c>
      <c r="G184" s="165"/>
      <c r="H184" s="165"/>
      <c r="I184" s="168"/>
      <c r="J184" s="179">
        <f>BK184</f>
        <v>0</v>
      </c>
      <c r="K184" s="165"/>
      <c r="L184" s="170"/>
      <c r="M184" s="171"/>
      <c r="N184" s="172"/>
      <c r="O184" s="172"/>
      <c r="P184" s="173">
        <f>SUM(P185:P199)</f>
        <v>0</v>
      </c>
      <c r="Q184" s="172"/>
      <c r="R184" s="173">
        <f>SUM(R185:R199)</f>
        <v>3.9311900000000004</v>
      </c>
      <c r="S184" s="172"/>
      <c r="T184" s="174">
        <f>SUM(T185:T199)</f>
        <v>2.3984999999999999</v>
      </c>
      <c r="AR184" s="175" t="s">
        <v>77</v>
      </c>
      <c r="AT184" s="176" t="s">
        <v>67</v>
      </c>
      <c r="AU184" s="176" t="s">
        <v>75</v>
      </c>
      <c r="AY184" s="175" t="s">
        <v>156</v>
      </c>
      <c r="BK184" s="177">
        <f>SUM(BK185:BK199)</f>
        <v>0</v>
      </c>
    </row>
    <row r="185" spans="1:65" s="2" customFormat="1" ht="37.9" customHeight="1">
      <c r="A185" s="36"/>
      <c r="B185" s="37"/>
      <c r="C185" s="180" t="s">
        <v>288</v>
      </c>
      <c r="D185" s="180" t="s">
        <v>159</v>
      </c>
      <c r="E185" s="181" t="s">
        <v>289</v>
      </c>
      <c r="F185" s="182" t="s">
        <v>290</v>
      </c>
      <c r="G185" s="183" t="s">
        <v>162</v>
      </c>
      <c r="H185" s="184">
        <v>133.25</v>
      </c>
      <c r="I185" s="185"/>
      <c r="J185" s="186">
        <f>ROUND(I185*H185,2)</f>
        <v>0</v>
      </c>
      <c r="K185" s="182" t="s">
        <v>163</v>
      </c>
      <c r="L185" s="41"/>
      <c r="M185" s="187" t="s">
        <v>19</v>
      </c>
      <c r="N185" s="188" t="s">
        <v>39</v>
      </c>
      <c r="O185" s="66"/>
      <c r="P185" s="189">
        <f>O185*H185</f>
        <v>0</v>
      </c>
      <c r="Q185" s="189">
        <v>2.2579999999999999E-2</v>
      </c>
      <c r="R185" s="189">
        <f>Q185*H185</f>
        <v>3.008785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253</v>
      </c>
      <c r="AT185" s="191" t="s">
        <v>159</v>
      </c>
      <c r="AU185" s="191" t="s">
        <v>77</v>
      </c>
      <c r="AY185" s="19" t="s">
        <v>156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75</v>
      </c>
      <c r="BK185" s="192">
        <f>ROUND(I185*H185,2)</f>
        <v>0</v>
      </c>
      <c r="BL185" s="19" t="s">
        <v>253</v>
      </c>
      <c r="BM185" s="191" t="s">
        <v>291</v>
      </c>
    </row>
    <row r="186" spans="1:65" s="13" customFormat="1" ht="11.25">
      <c r="B186" s="193"/>
      <c r="C186" s="194"/>
      <c r="D186" s="195" t="s">
        <v>166</v>
      </c>
      <c r="E186" s="196" t="s">
        <v>19</v>
      </c>
      <c r="F186" s="197" t="s">
        <v>292</v>
      </c>
      <c r="G186" s="194"/>
      <c r="H186" s="198">
        <v>133.25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166</v>
      </c>
      <c r="AU186" s="204" t="s">
        <v>77</v>
      </c>
      <c r="AV186" s="13" t="s">
        <v>77</v>
      </c>
      <c r="AW186" s="13" t="s">
        <v>30</v>
      </c>
      <c r="AX186" s="13" t="s">
        <v>68</v>
      </c>
      <c r="AY186" s="204" t="s">
        <v>156</v>
      </c>
    </row>
    <row r="187" spans="1:65" s="14" customFormat="1" ht="11.25">
      <c r="B187" s="205"/>
      <c r="C187" s="206"/>
      <c r="D187" s="195" t="s">
        <v>166</v>
      </c>
      <c r="E187" s="207" t="s">
        <v>19</v>
      </c>
      <c r="F187" s="208" t="s">
        <v>168</v>
      </c>
      <c r="G187" s="206"/>
      <c r="H187" s="209">
        <v>133.25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166</v>
      </c>
      <c r="AU187" s="215" t="s">
        <v>77</v>
      </c>
      <c r="AV187" s="14" t="s">
        <v>164</v>
      </c>
      <c r="AW187" s="14" t="s">
        <v>30</v>
      </c>
      <c r="AX187" s="14" t="s">
        <v>75</v>
      </c>
      <c r="AY187" s="215" t="s">
        <v>156</v>
      </c>
    </row>
    <row r="188" spans="1:65" s="2" customFormat="1" ht="24.2" customHeight="1">
      <c r="A188" s="36"/>
      <c r="B188" s="37"/>
      <c r="C188" s="180" t="s">
        <v>293</v>
      </c>
      <c r="D188" s="180" t="s">
        <v>159</v>
      </c>
      <c r="E188" s="181" t="s">
        <v>294</v>
      </c>
      <c r="F188" s="182" t="s">
        <v>295</v>
      </c>
      <c r="G188" s="183" t="s">
        <v>296</v>
      </c>
      <c r="H188" s="184">
        <v>555.5</v>
      </c>
      <c r="I188" s="185"/>
      <c r="J188" s="186">
        <f>ROUND(I188*H188,2)</f>
        <v>0</v>
      </c>
      <c r="K188" s="182" t="s">
        <v>163</v>
      </c>
      <c r="L188" s="41"/>
      <c r="M188" s="187" t="s">
        <v>19</v>
      </c>
      <c r="N188" s="188" t="s">
        <v>39</v>
      </c>
      <c r="O188" s="66"/>
      <c r="P188" s="189">
        <f>O188*H188</f>
        <v>0</v>
      </c>
      <c r="Q188" s="189">
        <v>1.0000000000000001E-5</v>
      </c>
      <c r="R188" s="189">
        <f>Q188*H188</f>
        <v>5.555E-3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253</v>
      </c>
      <c r="AT188" s="191" t="s">
        <v>159</v>
      </c>
      <c r="AU188" s="191" t="s">
        <v>77</v>
      </c>
      <c r="AY188" s="19" t="s">
        <v>156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75</v>
      </c>
      <c r="BK188" s="192">
        <f>ROUND(I188*H188,2)</f>
        <v>0</v>
      </c>
      <c r="BL188" s="19" t="s">
        <v>253</v>
      </c>
      <c r="BM188" s="191" t="s">
        <v>297</v>
      </c>
    </row>
    <row r="189" spans="1:65" s="13" customFormat="1" ht="22.5">
      <c r="B189" s="193"/>
      <c r="C189" s="194"/>
      <c r="D189" s="195" t="s">
        <v>166</v>
      </c>
      <c r="E189" s="196" t="s">
        <v>19</v>
      </c>
      <c r="F189" s="197" t="s">
        <v>298</v>
      </c>
      <c r="G189" s="194"/>
      <c r="H189" s="198">
        <v>555.5</v>
      </c>
      <c r="I189" s="199"/>
      <c r="J189" s="194"/>
      <c r="K189" s="194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166</v>
      </c>
      <c r="AU189" s="204" t="s">
        <v>77</v>
      </c>
      <c r="AV189" s="13" t="s">
        <v>77</v>
      </c>
      <c r="AW189" s="13" t="s">
        <v>30</v>
      </c>
      <c r="AX189" s="13" t="s">
        <v>68</v>
      </c>
      <c r="AY189" s="204" t="s">
        <v>156</v>
      </c>
    </row>
    <row r="190" spans="1:65" s="14" customFormat="1" ht="11.25">
      <c r="B190" s="205"/>
      <c r="C190" s="206"/>
      <c r="D190" s="195" t="s">
        <v>166</v>
      </c>
      <c r="E190" s="207" t="s">
        <v>19</v>
      </c>
      <c r="F190" s="208" t="s">
        <v>168</v>
      </c>
      <c r="G190" s="206"/>
      <c r="H190" s="209">
        <v>555.5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166</v>
      </c>
      <c r="AU190" s="215" t="s">
        <v>77</v>
      </c>
      <c r="AV190" s="14" t="s">
        <v>164</v>
      </c>
      <c r="AW190" s="14" t="s">
        <v>30</v>
      </c>
      <c r="AX190" s="14" t="s">
        <v>75</v>
      </c>
      <c r="AY190" s="215" t="s">
        <v>156</v>
      </c>
    </row>
    <row r="191" spans="1:65" s="2" customFormat="1" ht="14.45" customHeight="1">
      <c r="A191" s="36"/>
      <c r="B191" s="37"/>
      <c r="C191" s="230" t="s">
        <v>299</v>
      </c>
      <c r="D191" s="230" t="s">
        <v>300</v>
      </c>
      <c r="E191" s="231" t="s">
        <v>301</v>
      </c>
      <c r="F191" s="232" t="s">
        <v>302</v>
      </c>
      <c r="G191" s="233" t="s">
        <v>207</v>
      </c>
      <c r="H191" s="234">
        <v>1.667</v>
      </c>
      <c r="I191" s="235"/>
      <c r="J191" s="236">
        <f>ROUND(I191*H191,2)</f>
        <v>0</v>
      </c>
      <c r="K191" s="232" t="s">
        <v>163</v>
      </c>
      <c r="L191" s="237"/>
      <c r="M191" s="238" t="s">
        <v>19</v>
      </c>
      <c r="N191" s="239" t="s">
        <v>39</v>
      </c>
      <c r="O191" s="66"/>
      <c r="P191" s="189">
        <f>O191*H191</f>
        <v>0</v>
      </c>
      <c r="Q191" s="189">
        <v>0.55000000000000004</v>
      </c>
      <c r="R191" s="189">
        <f>Q191*H191</f>
        <v>0.91685000000000005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303</v>
      </c>
      <c r="AT191" s="191" t="s">
        <v>300</v>
      </c>
      <c r="AU191" s="191" t="s">
        <v>77</v>
      </c>
      <c r="AY191" s="19" t="s">
        <v>156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75</v>
      </c>
      <c r="BK191" s="192">
        <f>ROUND(I191*H191,2)</f>
        <v>0</v>
      </c>
      <c r="BL191" s="19" t="s">
        <v>253</v>
      </c>
      <c r="BM191" s="191" t="s">
        <v>304</v>
      </c>
    </row>
    <row r="192" spans="1:65" s="13" customFormat="1" ht="11.25">
      <c r="B192" s="193"/>
      <c r="C192" s="194"/>
      <c r="D192" s="195" t="s">
        <v>166</v>
      </c>
      <c r="E192" s="196" t="s">
        <v>19</v>
      </c>
      <c r="F192" s="197" t="s">
        <v>305</v>
      </c>
      <c r="G192" s="194"/>
      <c r="H192" s="198">
        <v>1.667</v>
      </c>
      <c r="I192" s="199"/>
      <c r="J192" s="194"/>
      <c r="K192" s="194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166</v>
      </c>
      <c r="AU192" s="204" t="s">
        <v>77</v>
      </c>
      <c r="AV192" s="13" t="s">
        <v>77</v>
      </c>
      <c r="AW192" s="13" t="s">
        <v>30</v>
      </c>
      <c r="AX192" s="13" t="s">
        <v>68</v>
      </c>
      <c r="AY192" s="204" t="s">
        <v>156</v>
      </c>
    </row>
    <row r="193" spans="1:65" s="14" customFormat="1" ht="11.25">
      <c r="B193" s="205"/>
      <c r="C193" s="206"/>
      <c r="D193" s="195" t="s">
        <v>166</v>
      </c>
      <c r="E193" s="207" t="s">
        <v>19</v>
      </c>
      <c r="F193" s="208" t="s">
        <v>168</v>
      </c>
      <c r="G193" s="206"/>
      <c r="H193" s="209">
        <v>1.667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166</v>
      </c>
      <c r="AU193" s="215" t="s">
        <v>77</v>
      </c>
      <c r="AV193" s="14" t="s">
        <v>164</v>
      </c>
      <c r="AW193" s="14" t="s">
        <v>30</v>
      </c>
      <c r="AX193" s="14" t="s">
        <v>75</v>
      </c>
      <c r="AY193" s="215" t="s">
        <v>156</v>
      </c>
    </row>
    <row r="194" spans="1:65" s="2" customFormat="1" ht="14.45" customHeight="1">
      <c r="A194" s="36"/>
      <c r="B194" s="37"/>
      <c r="C194" s="180" t="s">
        <v>306</v>
      </c>
      <c r="D194" s="180" t="s">
        <v>159</v>
      </c>
      <c r="E194" s="181" t="s">
        <v>307</v>
      </c>
      <c r="F194" s="182" t="s">
        <v>308</v>
      </c>
      <c r="G194" s="183" t="s">
        <v>162</v>
      </c>
      <c r="H194" s="184">
        <v>133.25</v>
      </c>
      <c r="I194" s="185"/>
      <c r="J194" s="186">
        <f>ROUND(I194*H194,2)</f>
        <v>0</v>
      </c>
      <c r="K194" s="182" t="s">
        <v>163</v>
      </c>
      <c r="L194" s="41"/>
      <c r="M194" s="187" t="s">
        <v>19</v>
      </c>
      <c r="N194" s="188" t="s">
        <v>39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1.7999999999999999E-2</v>
      </c>
      <c r="T194" s="190">
        <f>S194*H194</f>
        <v>2.3984999999999999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253</v>
      </c>
      <c r="AT194" s="191" t="s">
        <v>159</v>
      </c>
      <c r="AU194" s="191" t="s">
        <v>77</v>
      </c>
      <c r="AY194" s="19" t="s">
        <v>156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75</v>
      </c>
      <c r="BK194" s="192">
        <f>ROUND(I194*H194,2)</f>
        <v>0</v>
      </c>
      <c r="BL194" s="19" t="s">
        <v>253</v>
      </c>
      <c r="BM194" s="191" t="s">
        <v>309</v>
      </c>
    </row>
    <row r="195" spans="1:65" s="15" customFormat="1" ht="11.25">
      <c r="B195" s="216"/>
      <c r="C195" s="217"/>
      <c r="D195" s="195" t="s">
        <v>166</v>
      </c>
      <c r="E195" s="218" t="s">
        <v>19</v>
      </c>
      <c r="F195" s="219" t="s">
        <v>310</v>
      </c>
      <c r="G195" s="217"/>
      <c r="H195" s="218" t="s">
        <v>19</v>
      </c>
      <c r="I195" s="220"/>
      <c r="J195" s="217"/>
      <c r="K195" s="217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166</v>
      </c>
      <c r="AU195" s="225" t="s">
        <v>77</v>
      </c>
      <c r="AV195" s="15" t="s">
        <v>75</v>
      </c>
      <c r="AW195" s="15" t="s">
        <v>30</v>
      </c>
      <c r="AX195" s="15" t="s">
        <v>68</v>
      </c>
      <c r="AY195" s="225" t="s">
        <v>156</v>
      </c>
    </row>
    <row r="196" spans="1:65" s="13" customFormat="1" ht="11.25">
      <c r="B196" s="193"/>
      <c r="C196" s="194"/>
      <c r="D196" s="195" t="s">
        <v>166</v>
      </c>
      <c r="E196" s="196" t="s">
        <v>19</v>
      </c>
      <c r="F196" s="197" t="s">
        <v>311</v>
      </c>
      <c r="G196" s="194"/>
      <c r="H196" s="198">
        <v>133.25</v>
      </c>
      <c r="I196" s="199"/>
      <c r="J196" s="194"/>
      <c r="K196" s="194"/>
      <c r="L196" s="200"/>
      <c r="M196" s="201"/>
      <c r="N196" s="202"/>
      <c r="O196" s="202"/>
      <c r="P196" s="202"/>
      <c r="Q196" s="202"/>
      <c r="R196" s="202"/>
      <c r="S196" s="202"/>
      <c r="T196" s="203"/>
      <c r="AT196" s="204" t="s">
        <v>166</v>
      </c>
      <c r="AU196" s="204" t="s">
        <v>77</v>
      </c>
      <c r="AV196" s="13" t="s">
        <v>77</v>
      </c>
      <c r="AW196" s="13" t="s">
        <v>30</v>
      </c>
      <c r="AX196" s="13" t="s">
        <v>68</v>
      </c>
      <c r="AY196" s="204" t="s">
        <v>156</v>
      </c>
    </row>
    <row r="197" spans="1:65" s="14" customFormat="1" ht="11.25">
      <c r="B197" s="205"/>
      <c r="C197" s="206"/>
      <c r="D197" s="195" t="s">
        <v>166</v>
      </c>
      <c r="E197" s="207" t="s">
        <v>19</v>
      </c>
      <c r="F197" s="208" t="s">
        <v>168</v>
      </c>
      <c r="G197" s="206"/>
      <c r="H197" s="209">
        <v>133.25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166</v>
      </c>
      <c r="AU197" s="215" t="s">
        <v>77</v>
      </c>
      <c r="AV197" s="14" t="s">
        <v>164</v>
      </c>
      <c r="AW197" s="14" t="s">
        <v>30</v>
      </c>
      <c r="AX197" s="14" t="s">
        <v>75</v>
      </c>
      <c r="AY197" s="215" t="s">
        <v>156</v>
      </c>
    </row>
    <row r="198" spans="1:65" s="2" customFormat="1" ht="49.15" customHeight="1">
      <c r="A198" s="36"/>
      <c r="B198" s="37"/>
      <c r="C198" s="180" t="s">
        <v>312</v>
      </c>
      <c r="D198" s="180" t="s">
        <v>159</v>
      </c>
      <c r="E198" s="181" t="s">
        <v>313</v>
      </c>
      <c r="F198" s="182" t="s">
        <v>314</v>
      </c>
      <c r="G198" s="183" t="s">
        <v>251</v>
      </c>
      <c r="H198" s="184">
        <v>3.931</v>
      </c>
      <c r="I198" s="185"/>
      <c r="J198" s="186">
        <f>ROUND(I198*H198,2)</f>
        <v>0</v>
      </c>
      <c r="K198" s="182" t="s">
        <v>163</v>
      </c>
      <c r="L198" s="41"/>
      <c r="M198" s="187" t="s">
        <v>19</v>
      </c>
      <c r="N198" s="188" t="s">
        <v>39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253</v>
      </c>
      <c r="AT198" s="191" t="s">
        <v>159</v>
      </c>
      <c r="AU198" s="191" t="s">
        <v>77</v>
      </c>
      <c r="AY198" s="19" t="s">
        <v>156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75</v>
      </c>
      <c r="BK198" s="192">
        <f>ROUND(I198*H198,2)</f>
        <v>0</v>
      </c>
      <c r="BL198" s="19" t="s">
        <v>253</v>
      </c>
      <c r="BM198" s="191" t="s">
        <v>315</v>
      </c>
    </row>
    <row r="199" spans="1:65" s="2" customFormat="1" ht="49.15" customHeight="1">
      <c r="A199" s="36"/>
      <c r="B199" s="37"/>
      <c r="C199" s="180" t="s">
        <v>316</v>
      </c>
      <c r="D199" s="180" t="s">
        <v>159</v>
      </c>
      <c r="E199" s="181" t="s">
        <v>317</v>
      </c>
      <c r="F199" s="182" t="s">
        <v>318</v>
      </c>
      <c r="G199" s="183" t="s">
        <v>251</v>
      </c>
      <c r="H199" s="184">
        <v>3.931</v>
      </c>
      <c r="I199" s="185"/>
      <c r="J199" s="186">
        <f>ROUND(I199*H199,2)</f>
        <v>0</v>
      </c>
      <c r="K199" s="182" t="s">
        <v>163</v>
      </c>
      <c r="L199" s="41"/>
      <c r="M199" s="187" t="s">
        <v>19</v>
      </c>
      <c r="N199" s="188" t="s">
        <v>39</v>
      </c>
      <c r="O199" s="6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253</v>
      </c>
      <c r="AT199" s="191" t="s">
        <v>159</v>
      </c>
      <c r="AU199" s="191" t="s">
        <v>77</v>
      </c>
      <c r="AY199" s="19" t="s">
        <v>156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75</v>
      </c>
      <c r="BK199" s="192">
        <f>ROUND(I199*H199,2)</f>
        <v>0</v>
      </c>
      <c r="BL199" s="19" t="s">
        <v>253</v>
      </c>
      <c r="BM199" s="191" t="s">
        <v>319</v>
      </c>
    </row>
    <row r="200" spans="1:65" s="12" customFormat="1" ht="22.9" customHeight="1">
      <c r="B200" s="164"/>
      <c r="C200" s="165"/>
      <c r="D200" s="166" t="s">
        <v>67</v>
      </c>
      <c r="E200" s="178" t="s">
        <v>320</v>
      </c>
      <c r="F200" s="178" t="s">
        <v>321</v>
      </c>
      <c r="G200" s="165"/>
      <c r="H200" s="165"/>
      <c r="I200" s="168"/>
      <c r="J200" s="179">
        <f>BK200</f>
        <v>0</v>
      </c>
      <c r="K200" s="165"/>
      <c r="L200" s="170"/>
      <c r="M200" s="171"/>
      <c r="N200" s="172"/>
      <c r="O200" s="172"/>
      <c r="P200" s="173">
        <f>SUM(P201:P208)</f>
        <v>0</v>
      </c>
      <c r="Q200" s="172"/>
      <c r="R200" s="173">
        <f>SUM(R201:R208)</f>
        <v>0.8262507</v>
      </c>
      <c r="S200" s="172"/>
      <c r="T200" s="174">
        <f>SUM(T201:T208)</f>
        <v>0</v>
      </c>
      <c r="AR200" s="175" t="s">
        <v>77</v>
      </c>
      <c r="AT200" s="176" t="s">
        <v>67</v>
      </c>
      <c r="AU200" s="176" t="s">
        <v>75</v>
      </c>
      <c r="AY200" s="175" t="s">
        <v>156</v>
      </c>
      <c r="BK200" s="177">
        <f>SUM(BK201:BK208)</f>
        <v>0</v>
      </c>
    </row>
    <row r="201" spans="1:65" s="2" customFormat="1" ht="37.9" customHeight="1">
      <c r="A201" s="36"/>
      <c r="B201" s="37"/>
      <c r="C201" s="180" t="s">
        <v>322</v>
      </c>
      <c r="D201" s="180" t="s">
        <v>159</v>
      </c>
      <c r="E201" s="181" t="s">
        <v>323</v>
      </c>
      <c r="F201" s="182" t="s">
        <v>324</v>
      </c>
      <c r="G201" s="183" t="s">
        <v>162</v>
      </c>
      <c r="H201" s="184">
        <v>67.67</v>
      </c>
      <c r="I201" s="185"/>
      <c r="J201" s="186">
        <f>ROUND(I201*H201,2)</f>
        <v>0</v>
      </c>
      <c r="K201" s="182" t="s">
        <v>163</v>
      </c>
      <c r="L201" s="41"/>
      <c r="M201" s="187" t="s">
        <v>19</v>
      </c>
      <c r="N201" s="188" t="s">
        <v>39</v>
      </c>
      <c r="O201" s="66"/>
      <c r="P201" s="189">
        <f>O201*H201</f>
        <v>0</v>
      </c>
      <c r="Q201" s="189">
        <v>1.221E-2</v>
      </c>
      <c r="R201" s="189">
        <f>Q201*H201</f>
        <v>0.8262507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253</v>
      </c>
      <c r="AT201" s="191" t="s">
        <v>159</v>
      </c>
      <c r="AU201" s="191" t="s">
        <v>77</v>
      </c>
      <c r="AY201" s="19" t="s">
        <v>156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75</v>
      </c>
      <c r="BK201" s="192">
        <f>ROUND(I201*H201,2)</f>
        <v>0</v>
      </c>
      <c r="BL201" s="19" t="s">
        <v>253</v>
      </c>
      <c r="BM201" s="191" t="s">
        <v>325</v>
      </c>
    </row>
    <row r="202" spans="1:65" s="13" customFormat="1" ht="11.25">
      <c r="B202" s="193"/>
      <c r="C202" s="194"/>
      <c r="D202" s="195" t="s">
        <v>166</v>
      </c>
      <c r="E202" s="196" t="s">
        <v>19</v>
      </c>
      <c r="F202" s="197" t="s">
        <v>326</v>
      </c>
      <c r="G202" s="194"/>
      <c r="H202" s="198">
        <v>1.5880000000000001</v>
      </c>
      <c r="I202" s="199"/>
      <c r="J202" s="194"/>
      <c r="K202" s="194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166</v>
      </c>
      <c r="AU202" s="204" t="s">
        <v>77</v>
      </c>
      <c r="AV202" s="13" t="s">
        <v>77</v>
      </c>
      <c r="AW202" s="13" t="s">
        <v>30</v>
      </c>
      <c r="AX202" s="13" t="s">
        <v>68</v>
      </c>
      <c r="AY202" s="204" t="s">
        <v>156</v>
      </c>
    </row>
    <row r="203" spans="1:65" s="13" customFormat="1" ht="22.5">
      <c r="B203" s="193"/>
      <c r="C203" s="194"/>
      <c r="D203" s="195" t="s">
        <v>166</v>
      </c>
      <c r="E203" s="196" t="s">
        <v>19</v>
      </c>
      <c r="F203" s="197" t="s">
        <v>327</v>
      </c>
      <c r="G203" s="194"/>
      <c r="H203" s="198">
        <v>54.161999999999999</v>
      </c>
      <c r="I203" s="199"/>
      <c r="J203" s="194"/>
      <c r="K203" s="194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166</v>
      </c>
      <c r="AU203" s="204" t="s">
        <v>77</v>
      </c>
      <c r="AV203" s="13" t="s">
        <v>77</v>
      </c>
      <c r="AW203" s="13" t="s">
        <v>30</v>
      </c>
      <c r="AX203" s="13" t="s">
        <v>68</v>
      </c>
      <c r="AY203" s="204" t="s">
        <v>156</v>
      </c>
    </row>
    <row r="204" spans="1:65" s="13" customFormat="1" ht="11.25">
      <c r="B204" s="193"/>
      <c r="C204" s="194"/>
      <c r="D204" s="195" t="s">
        <v>166</v>
      </c>
      <c r="E204" s="196" t="s">
        <v>19</v>
      </c>
      <c r="F204" s="197" t="s">
        <v>328</v>
      </c>
      <c r="G204" s="194"/>
      <c r="H204" s="198">
        <v>11.92</v>
      </c>
      <c r="I204" s="199"/>
      <c r="J204" s="194"/>
      <c r="K204" s="194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166</v>
      </c>
      <c r="AU204" s="204" t="s">
        <v>77</v>
      </c>
      <c r="AV204" s="13" t="s">
        <v>77</v>
      </c>
      <c r="AW204" s="13" t="s">
        <v>30</v>
      </c>
      <c r="AX204" s="13" t="s">
        <v>68</v>
      </c>
      <c r="AY204" s="204" t="s">
        <v>156</v>
      </c>
    </row>
    <row r="205" spans="1:65" s="14" customFormat="1" ht="11.25">
      <c r="B205" s="205"/>
      <c r="C205" s="206"/>
      <c r="D205" s="195" t="s">
        <v>166</v>
      </c>
      <c r="E205" s="207" t="s">
        <v>19</v>
      </c>
      <c r="F205" s="208" t="s">
        <v>168</v>
      </c>
      <c r="G205" s="206"/>
      <c r="H205" s="209">
        <v>67.67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166</v>
      </c>
      <c r="AU205" s="215" t="s">
        <v>77</v>
      </c>
      <c r="AV205" s="14" t="s">
        <v>164</v>
      </c>
      <c r="AW205" s="14" t="s">
        <v>30</v>
      </c>
      <c r="AX205" s="14" t="s">
        <v>75</v>
      </c>
      <c r="AY205" s="215" t="s">
        <v>156</v>
      </c>
    </row>
    <row r="206" spans="1:65" s="2" customFormat="1" ht="62.65" customHeight="1">
      <c r="A206" s="36"/>
      <c r="B206" s="37"/>
      <c r="C206" s="180" t="s">
        <v>329</v>
      </c>
      <c r="D206" s="180" t="s">
        <v>159</v>
      </c>
      <c r="E206" s="181" t="s">
        <v>330</v>
      </c>
      <c r="F206" s="182" t="s">
        <v>331</v>
      </c>
      <c r="G206" s="183" t="s">
        <v>251</v>
      </c>
      <c r="H206" s="184">
        <v>0.82599999999999996</v>
      </c>
      <c r="I206" s="185"/>
      <c r="J206" s="186">
        <f>ROUND(I206*H206,2)</f>
        <v>0</v>
      </c>
      <c r="K206" s="182" t="s">
        <v>163</v>
      </c>
      <c r="L206" s="41"/>
      <c r="M206" s="187" t="s">
        <v>19</v>
      </c>
      <c r="N206" s="188" t="s">
        <v>39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253</v>
      </c>
      <c r="AT206" s="191" t="s">
        <v>159</v>
      </c>
      <c r="AU206" s="191" t="s">
        <v>77</v>
      </c>
      <c r="AY206" s="19" t="s">
        <v>156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75</v>
      </c>
      <c r="BK206" s="192">
        <f>ROUND(I206*H206,2)</f>
        <v>0</v>
      </c>
      <c r="BL206" s="19" t="s">
        <v>253</v>
      </c>
      <c r="BM206" s="191" t="s">
        <v>332</v>
      </c>
    </row>
    <row r="207" spans="1:65" s="2" customFormat="1" ht="62.65" customHeight="1">
      <c r="A207" s="36"/>
      <c r="B207" s="37"/>
      <c r="C207" s="180" t="s">
        <v>333</v>
      </c>
      <c r="D207" s="180" t="s">
        <v>159</v>
      </c>
      <c r="E207" s="181" t="s">
        <v>334</v>
      </c>
      <c r="F207" s="182" t="s">
        <v>335</v>
      </c>
      <c r="G207" s="183" t="s">
        <v>251</v>
      </c>
      <c r="H207" s="184">
        <v>0.82599999999999996</v>
      </c>
      <c r="I207" s="185"/>
      <c r="J207" s="186">
        <f>ROUND(I207*H207,2)</f>
        <v>0</v>
      </c>
      <c r="K207" s="182" t="s">
        <v>163</v>
      </c>
      <c r="L207" s="41"/>
      <c r="M207" s="187" t="s">
        <v>19</v>
      </c>
      <c r="N207" s="188" t="s">
        <v>39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253</v>
      </c>
      <c r="AT207" s="191" t="s">
        <v>159</v>
      </c>
      <c r="AU207" s="191" t="s">
        <v>77</v>
      </c>
      <c r="AY207" s="19" t="s">
        <v>156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75</v>
      </c>
      <c r="BK207" s="192">
        <f>ROUND(I207*H207,2)</f>
        <v>0</v>
      </c>
      <c r="BL207" s="19" t="s">
        <v>253</v>
      </c>
      <c r="BM207" s="191" t="s">
        <v>336</v>
      </c>
    </row>
    <row r="208" spans="1:65" s="2" customFormat="1" ht="49.15" customHeight="1">
      <c r="A208" s="36"/>
      <c r="B208" s="37"/>
      <c r="C208" s="180" t="s">
        <v>337</v>
      </c>
      <c r="D208" s="180" t="s">
        <v>159</v>
      </c>
      <c r="E208" s="181" t="s">
        <v>338</v>
      </c>
      <c r="F208" s="182" t="s">
        <v>339</v>
      </c>
      <c r="G208" s="183" t="s">
        <v>251</v>
      </c>
      <c r="H208" s="184">
        <v>0.82599999999999996</v>
      </c>
      <c r="I208" s="185"/>
      <c r="J208" s="186">
        <f>ROUND(I208*H208,2)</f>
        <v>0</v>
      </c>
      <c r="K208" s="182" t="s">
        <v>163</v>
      </c>
      <c r="L208" s="41"/>
      <c r="M208" s="187" t="s">
        <v>19</v>
      </c>
      <c r="N208" s="188" t="s">
        <v>39</v>
      </c>
      <c r="O208" s="6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253</v>
      </c>
      <c r="AT208" s="191" t="s">
        <v>159</v>
      </c>
      <c r="AU208" s="191" t="s">
        <v>77</v>
      </c>
      <c r="AY208" s="19" t="s">
        <v>156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75</v>
      </c>
      <c r="BK208" s="192">
        <f>ROUND(I208*H208,2)</f>
        <v>0</v>
      </c>
      <c r="BL208" s="19" t="s">
        <v>253</v>
      </c>
      <c r="BM208" s="191" t="s">
        <v>340</v>
      </c>
    </row>
    <row r="209" spans="1:65" s="12" customFormat="1" ht="22.9" customHeight="1">
      <c r="B209" s="164"/>
      <c r="C209" s="165"/>
      <c r="D209" s="166" t="s">
        <v>67</v>
      </c>
      <c r="E209" s="178" t="s">
        <v>341</v>
      </c>
      <c r="F209" s="178" t="s">
        <v>342</v>
      </c>
      <c r="G209" s="165"/>
      <c r="H209" s="165"/>
      <c r="I209" s="168"/>
      <c r="J209" s="179">
        <f>BK209</f>
        <v>0</v>
      </c>
      <c r="K209" s="165"/>
      <c r="L209" s="170"/>
      <c r="M209" s="171"/>
      <c r="N209" s="172"/>
      <c r="O209" s="172"/>
      <c r="P209" s="173">
        <f>SUM(P210:P217)</f>
        <v>0</v>
      </c>
      <c r="Q209" s="172"/>
      <c r="R209" s="173">
        <f>SUM(R210:R217)</f>
        <v>0.14400000000000002</v>
      </c>
      <c r="S209" s="172"/>
      <c r="T209" s="174">
        <f>SUM(T210:T217)</f>
        <v>0.252</v>
      </c>
      <c r="AR209" s="175" t="s">
        <v>77</v>
      </c>
      <c r="AT209" s="176" t="s">
        <v>67</v>
      </c>
      <c r="AU209" s="176" t="s">
        <v>75</v>
      </c>
      <c r="AY209" s="175" t="s">
        <v>156</v>
      </c>
      <c r="BK209" s="177">
        <f>SUM(BK210:BK217)</f>
        <v>0</v>
      </c>
    </row>
    <row r="210" spans="1:65" s="2" customFormat="1" ht="37.9" customHeight="1">
      <c r="A210" s="36"/>
      <c r="B210" s="37"/>
      <c r="C210" s="180" t="s">
        <v>303</v>
      </c>
      <c r="D210" s="180" t="s">
        <v>159</v>
      </c>
      <c r="E210" s="181" t="s">
        <v>343</v>
      </c>
      <c r="F210" s="182" t="s">
        <v>344</v>
      </c>
      <c r="G210" s="183" t="s">
        <v>345</v>
      </c>
      <c r="H210" s="184">
        <v>9</v>
      </c>
      <c r="I210" s="185"/>
      <c r="J210" s="186">
        <f>ROUND(I210*H210,2)</f>
        <v>0</v>
      </c>
      <c r="K210" s="182" t="s">
        <v>163</v>
      </c>
      <c r="L210" s="41"/>
      <c r="M210" s="187" t="s">
        <v>19</v>
      </c>
      <c r="N210" s="188" t="s">
        <v>39</v>
      </c>
      <c r="O210" s="6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253</v>
      </c>
      <c r="AT210" s="191" t="s">
        <v>159</v>
      </c>
      <c r="AU210" s="191" t="s">
        <v>77</v>
      </c>
      <c r="AY210" s="19" t="s">
        <v>156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75</v>
      </c>
      <c r="BK210" s="192">
        <f>ROUND(I210*H210,2)</f>
        <v>0</v>
      </c>
      <c r="BL210" s="19" t="s">
        <v>253</v>
      </c>
      <c r="BM210" s="191" t="s">
        <v>346</v>
      </c>
    </row>
    <row r="211" spans="1:65" s="13" customFormat="1" ht="11.25">
      <c r="B211" s="193"/>
      <c r="C211" s="194"/>
      <c r="D211" s="195" t="s">
        <v>166</v>
      </c>
      <c r="E211" s="196" t="s">
        <v>19</v>
      </c>
      <c r="F211" s="197" t="s">
        <v>347</v>
      </c>
      <c r="G211" s="194"/>
      <c r="H211" s="198">
        <v>9</v>
      </c>
      <c r="I211" s="199"/>
      <c r="J211" s="194"/>
      <c r="K211" s="194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166</v>
      </c>
      <c r="AU211" s="204" t="s">
        <v>77</v>
      </c>
      <c r="AV211" s="13" t="s">
        <v>77</v>
      </c>
      <c r="AW211" s="13" t="s">
        <v>30</v>
      </c>
      <c r="AX211" s="13" t="s">
        <v>68</v>
      </c>
      <c r="AY211" s="204" t="s">
        <v>156</v>
      </c>
    </row>
    <row r="212" spans="1:65" s="14" customFormat="1" ht="11.25">
      <c r="B212" s="205"/>
      <c r="C212" s="206"/>
      <c r="D212" s="195" t="s">
        <v>166</v>
      </c>
      <c r="E212" s="207" t="s">
        <v>19</v>
      </c>
      <c r="F212" s="208" t="s">
        <v>168</v>
      </c>
      <c r="G212" s="206"/>
      <c r="H212" s="209">
        <v>9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166</v>
      </c>
      <c r="AU212" s="215" t="s">
        <v>77</v>
      </c>
      <c r="AV212" s="14" t="s">
        <v>164</v>
      </c>
      <c r="AW212" s="14" t="s">
        <v>30</v>
      </c>
      <c r="AX212" s="14" t="s">
        <v>75</v>
      </c>
      <c r="AY212" s="215" t="s">
        <v>156</v>
      </c>
    </row>
    <row r="213" spans="1:65" s="2" customFormat="1" ht="24.2" customHeight="1">
      <c r="A213" s="36"/>
      <c r="B213" s="37"/>
      <c r="C213" s="230" t="s">
        <v>348</v>
      </c>
      <c r="D213" s="230" t="s">
        <v>300</v>
      </c>
      <c r="E213" s="231" t="s">
        <v>349</v>
      </c>
      <c r="F213" s="232" t="s">
        <v>350</v>
      </c>
      <c r="G213" s="233" t="s">
        <v>345</v>
      </c>
      <c r="H213" s="234">
        <v>9</v>
      </c>
      <c r="I213" s="235"/>
      <c r="J213" s="236">
        <f>ROUND(I213*H213,2)</f>
        <v>0</v>
      </c>
      <c r="K213" s="232" t="s">
        <v>19</v>
      </c>
      <c r="L213" s="237"/>
      <c r="M213" s="238" t="s">
        <v>19</v>
      </c>
      <c r="N213" s="239" t="s">
        <v>39</v>
      </c>
      <c r="O213" s="66"/>
      <c r="P213" s="189">
        <f>O213*H213</f>
        <v>0</v>
      </c>
      <c r="Q213" s="189">
        <v>1.6E-2</v>
      </c>
      <c r="R213" s="189">
        <f>Q213*H213</f>
        <v>0.14400000000000002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303</v>
      </c>
      <c r="AT213" s="191" t="s">
        <v>300</v>
      </c>
      <c r="AU213" s="191" t="s">
        <v>77</v>
      </c>
      <c r="AY213" s="19" t="s">
        <v>156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75</v>
      </c>
      <c r="BK213" s="192">
        <f>ROUND(I213*H213,2)</f>
        <v>0</v>
      </c>
      <c r="BL213" s="19" t="s">
        <v>253</v>
      </c>
      <c r="BM213" s="191" t="s">
        <v>351</v>
      </c>
    </row>
    <row r="214" spans="1:65" s="2" customFormat="1" ht="49.15" customHeight="1">
      <c r="A214" s="36"/>
      <c r="B214" s="37"/>
      <c r="C214" s="180" t="s">
        <v>352</v>
      </c>
      <c r="D214" s="180" t="s">
        <v>159</v>
      </c>
      <c r="E214" s="181" t="s">
        <v>353</v>
      </c>
      <c r="F214" s="182" t="s">
        <v>354</v>
      </c>
      <c r="G214" s="183" t="s">
        <v>345</v>
      </c>
      <c r="H214" s="184">
        <v>9</v>
      </c>
      <c r="I214" s="185"/>
      <c r="J214" s="186">
        <f>ROUND(I214*H214,2)</f>
        <v>0</v>
      </c>
      <c r="K214" s="182" t="s">
        <v>163</v>
      </c>
      <c r="L214" s="41"/>
      <c r="M214" s="187" t="s">
        <v>19</v>
      </c>
      <c r="N214" s="188" t="s">
        <v>39</v>
      </c>
      <c r="O214" s="66"/>
      <c r="P214" s="189">
        <f>O214*H214</f>
        <v>0</v>
      </c>
      <c r="Q214" s="189">
        <v>0</v>
      </c>
      <c r="R214" s="189">
        <f>Q214*H214</f>
        <v>0</v>
      </c>
      <c r="S214" s="189">
        <v>2.8000000000000001E-2</v>
      </c>
      <c r="T214" s="190">
        <f>S214*H214</f>
        <v>0.252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253</v>
      </c>
      <c r="AT214" s="191" t="s">
        <v>159</v>
      </c>
      <c r="AU214" s="191" t="s">
        <v>77</v>
      </c>
      <c r="AY214" s="19" t="s">
        <v>156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75</v>
      </c>
      <c r="BK214" s="192">
        <f>ROUND(I214*H214,2)</f>
        <v>0</v>
      </c>
      <c r="BL214" s="19" t="s">
        <v>253</v>
      </c>
      <c r="BM214" s="191" t="s">
        <v>355</v>
      </c>
    </row>
    <row r="215" spans="1:65" s="2" customFormat="1" ht="49.15" customHeight="1">
      <c r="A215" s="36"/>
      <c r="B215" s="37"/>
      <c r="C215" s="180" t="s">
        <v>356</v>
      </c>
      <c r="D215" s="180" t="s">
        <v>159</v>
      </c>
      <c r="E215" s="181" t="s">
        <v>357</v>
      </c>
      <c r="F215" s="182" t="s">
        <v>358</v>
      </c>
      <c r="G215" s="183" t="s">
        <v>251</v>
      </c>
      <c r="H215" s="184">
        <v>0.14399999999999999</v>
      </c>
      <c r="I215" s="185"/>
      <c r="J215" s="186">
        <f>ROUND(I215*H215,2)</f>
        <v>0</v>
      </c>
      <c r="K215" s="182" t="s">
        <v>163</v>
      </c>
      <c r="L215" s="41"/>
      <c r="M215" s="187" t="s">
        <v>19</v>
      </c>
      <c r="N215" s="188" t="s">
        <v>39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253</v>
      </c>
      <c r="AT215" s="191" t="s">
        <v>159</v>
      </c>
      <c r="AU215" s="191" t="s">
        <v>77</v>
      </c>
      <c r="AY215" s="19" t="s">
        <v>156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75</v>
      </c>
      <c r="BK215" s="192">
        <f>ROUND(I215*H215,2)</f>
        <v>0</v>
      </c>
      <c r="BL215" s="19" t="s">
        <v>253</v>
      </c>
      <c r="BM215" s="191" t="s">
        <v>359</v>
      </c>
    </row>
    <row r="216" spans="1:65" s="2" customFormat="1" ht="49.15" customHeight="1">
      <c r="A216" s="36"/>
      <c r="B216" s="37"/>
      <c r="C216" s="180" t="s">
        <v>360</v>
      </c>
      <c r="D216" s="180" t="s">
        <v>159</v>
      </c>
      <c r="E216" s="181" t="s">
        <v>361</v>
      </c>
      <c r="F216" s="182" t="s">
        <v>362</v>
      </c>
      <c r="G216" s="183" t="s">
        <v>251</v>
      </c>
      <c r="H216" s="184">
        <v>0.14399999999999999</v>
      </c>
      <c r="I216" s="185"/>
      <c r="J216" s="186">
        <f>ROUND(I216*H216,2)</f>
        <v>0</v>
      </c>
      <c r="K216" s="182" t="s">
        <v>163</v>
      </c>
      <c r="L216" s="41"/>
      <c r="M216" s="187" t="s">
        <v>19</v>
      </c>
      <c r="N216" s="188" t="s">
        <v>39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253</v>
      </c>
      <c r="AT216" s="191" t="s">
        <v>159</v>
      </c>
      <c r="AU216" s="191" t="s">
        <v>77</v>
      </c>
      <c r="AY216" s="19" t="s">
        <v>156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75</v>
      </c>
      <c r="BK216" s="192">
        <f>ROUND(I216*H216,2)</f>
        <v>0</v>
      </c>
      <c r="BL216" s="19" t="s">
        <v>253</v>
      </c>
      <c r="BM216" s="191" t="s">
        <v>363</v>
      </c>
    </row>
    <row r="217" spans="1:65" s="2" customFormat="1" ht="49.15" customHeight="1">
      <c r="A217" s="36"/>
      <c r="B217" s="37"/>
      <c r="C217" s="180" t="s">
        <v>364</v>
      </c>
      <c r="D217" s="180" t="s">
        <v>159</v>
      </c>
      <c r="E217" s="181" t="s">
        <v>365</v>
      </c>
      <c r="F217" s="182" t="s">
        <v>366</v>
      </c>
      <c r="G217" s="183" t="s">
        <v>251</v>
      </c>
      <c r="H217" s="184">
        <v>0.14399999999999999</v>
      </c>
      <c r="I217" s="185"/>
      <c r="J217" s="186">
        <f>ROUND(I217*H217,2)</f>
        <v>0</v>
      </c>
      <c r="K217" s="182" t="s">
        <v>163</v>
      </c>
      <c r="L217" s="41"/>
      <c r="M217" s="187" t="s">
        <v>19</v>
      </c>
      <c r="N217" s="188" t="s">
        <v>39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253</v>
      </c>
      <c r="AT217" s="191" t="s">
        <v>159</v>
      </c>
      <c r="AU217" s="191" t="s">
        <v>77</v>
      </c>
      <c r="AY217" s="19" t="s">
        <v>156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75</v>
      </c>
      <c r="BK217" s="192">
        <f>ROUND(I217*H217,2)</f>
        <v>0</v>
      </c>
      <c r="BL217" s="19" t="s">
        <v>253</v>
      </c>
      <c r="BM217" s="191" t="s">
        <v>367</v>
      </c>
    </row>
    <row r="218" spans="1:65" s="12" customFormat="1" ht="22.9" customHeight="1">
      <c r="B218" s="164"/>
      <c r="C218" s="165"/>
      <c r="D218" s="166" t="s">
        <v>67</v>
      </c>
      <c r="E218" s="178" t="s">
        <v>368</v>
      </c>
      <c r="F218" s="178" t="s">
        <v>369</v>
      </c>
      <c r="G218" s="165"/>
      <c r="H218" s="165"/>
      <c r="I218" s="168"/>
      <c r="J218" s="179">
        <f>BK218</f>
        <v>0</v>
      </c>
      <c r="K218" s="165"/>
      <c r="L218" s="170"/>
      <c r="M218" s="171"/>
      <c r="N218" s="172"/>
      <c r="O218" s="172"/>
      <c r="P218" s="173">
        <f>SUM(P219:P231)</f>
        <v>0</v>
      </c>
      <c r="Q218" s="172"/>
      <c r="R218" s="173">
        <f>SUM(R219:R231)</f>
        <v>2.2592916000000001</v>
      </c>
      <c r="S218" s="172"/>
      <c r="T218" s="174">
        <f>SUM(T219:T231)</f>
        <v>0</v>
      </c>
      <c r="AR218" s="175" t="s">
        <v>77</v>
      </c>
      <c r="AT218" s="176" t="s">
        <v>67</v>
      </c>
      <c r="AU218" s="176" t="s">
        <v>75</v>
      </c>
      <c r="AY218" s="175" t="s">
        <v>156</v>
      </c>
      <c r="BK218" s="177">
        <f>SUM(BK219:BK231)</f>
        <v>0</v>
      </c>
    </row>
    <row r="219" spans="1:65" s="2" customFormat="1" ht="37.9" customHeight="1">
      <c r="A219" s="36"/>
      <c r="B219" s="37"/>
      <c r="C219" s="180" t="s">
        <v>370</v>
      </c>
      <c r="D219" s="180" t="s">
        <v>159</v>
      </c>
      <c r="E219" s="181" t="s">
        <v>371</v>
      </c>
      <c r="F219" s="182" t="s">
        <v>372</v>
      </c>
      <c r="G219" s="183" t="s">
        <v>162</v>
      </c>
      <c r="H219" s="184">
        <v>57.753</v>
      </c>
      <c r="I219" s="185"/>
      <c r="J219" s="186">
        <f>ROUND(I219*H219,2)</f>
        <v>0</v>
      </c>
      <c r="K219" s="182" t="s">
        <v>163</v>
      </c>
      <c r="L219" s="41"/>
      <c r="M219" s="187" t="s">
        <v>19</v>
      </c>
      <c r="N219" s="188" t="s">
        <v>39</v>
      </c>
      <c r="O219" s="66"/>
      <c r="P219" s="189">
        <f>O219*H219</f>
        <v>0</v>
      </c>
      <c r="Q219" s="189">
        <v>1.2E-2</v>
      </c>
      <c r="R219" s="189">
        <f>Q219*H219</f>
        <v>0.69303599999999999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253</v>
      </c>
      <c r="AT219" s="191" t="s">
        <v>159</v>
      </c>
      <c r="AU219" s="191" t="s">
        <v>77</v>
      </c>
      <c r="AY219" s="19" t="s">
        <v>156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75</v>
      </c>
      <c r="BK219" s="192">
        <f>ROUND(I219*H219,2)</f>
        <v>0</v>
      </c>
      <c r="BL219" s="19" t="s">
        <v>253</v>
      </c>
      <c r="BM219" s="191" t="s">
        <v>373</v>
      </c>
    </row>
    <row r="220" spans="1:65" s="13" customFormat="1" ht="11.25">
      <c r="B220" s="193"/>
      <c r="C220" s="194"/>
      <c r="D220" s="195" t="s">
        <v>166</v>
      </c>
      <c r="E220" s="196" t="s">
        <v>19</v>
      </c>
      <c r="F220" s="197" t="s">
        <v>374</v>
      </c>
      <c r="G220" s="194"/>
      <c r="H220" s="198">
        <v>51.585000000000001</v>
      </c>
      <c r="I220" s="199"/>
      <c r="J220" s="194"/>
      <c r="K220" s="194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166</v>
      </c>
      <c r="AU220" s="204" t="s">
        <v>77</v>
      </c>
      <c r="AV220" s="13" t="s">
        <v>77</v>
      </c>
      <c r="AW220" s="13" t="s">
        <v>30</v>
      </c>
      <c r="AX220" s="13" t="s">
        <v>68</v>
      </c>
      <c r="AY220" s="204" t="s">
        <v>156</v>
      </c>
    </row>
    <row r="221" spans="1:65" s="13" customFormat="1" ht="11.25">
      <c r="B221" s="193"/>
      <c r="C221" s="194"/>
      <c r="D221" s="195" t="s">
        <v>166</v>
      </c>
      <c r="E221" s="196" t="s">
        <v>19</v>
      </c>
      <c r="F221" s="197" t="s">
        <v>375</v>
      </c>
      <c r="G221" s="194"/>
      <c r="H221" s="198">
        <v>6.1680000000000001</v>
      </c>
      <c r="I221" s="199"/>
      <c r="J221" s="194"/>
      <c r="K221" s="194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166</v>
      </c>
      <c r="AU221" s="204" t="s">
        <v>77</v>
      </c>
      <c r="AV221" s="13" t="s">
        <v>77</v>
      </c>
      <c r="AW221" s="13" t="s">
        <v>30</v>
      </c>
      <c r="AX221" s="13" t="s">
        <v>68</v>
      </c>
      <c r="AY221" s="204" t="s">
        <v>156</v>
      </c>
    </row>
    <row r="222" spans="1:65" s="14" customFormat="1" ht="11.25">
      <c r="B222" s="205"/>
      <c r="C222" s="206"/>
      <c r="D222" s="195" t="s">
        <v>166</v>
      </c>
      <c r="E222" s="207" t="s">
        <v>19</v>
      </c>
      <c r="F222" s="208" t="s">
        <v>168</v>
      </c>
      <c r="G222" s="206"/>
      <c r="H222" s="209">
        <v>57.753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166</v>
      </c>
      <c r="AU222" s="215" t="s">
        <v>77</v>
      </c>
      <c r="AV222" s="14" t="s">
        <v>164</v>
      </c>
      <c r="AW222" s="14" t="s">
        <v>30</v>
      </c>
      <c r="AX222" s="14" t="s">
        <v>75</v>
      </c>
      <c r="AY222" s="215" t="s">
        <v>156</v>
      </c>
    </row>
    <row r="223" spans="1:65" s="2" customFormat="1" ht="37.9" customHeight="1">
      <c r="A223" s="36"/>
      <c r="B223" s="37"/>
      <c r="C223" s="180" t="s">
        <v>376</v>
      </c>
      <c r="D223" s="180" t="s">
        <v>159</v>
      </c>
      <c r="E223" s="181" t="s">
        <v>377</v>
      </c>
      <c r="F223" s="182" t="s">
        <v>378</v>
      </c>
      <c r="G223" s="183" t="s">
        <v>162</v>
      </c>
      <c r="H223" s="184">
        <v>57.753</v>
      </c>
      <c r="I223" s="185"/>
      <c r="J223" s="186">
        <f>ROUND(I223*H223,2)</f>
        <v>0</v>
      </c>
      <c r="K223" s="182" t="s">
        <v>163</v>
      </c>
      <c r="L223" s="41"/>
      <c r="M223" s="187" t="s">
        <v>19</v>
      </c>
      <c r="N223" s="188" t="s">
        <v>39</v>
      </c>
      <c r="O223" s="66"/>
      <c r="P223" s="189">
        <f>O223*H223</f>
        <v>0</v>
      </c>
      <c r="Q223" s="189">
        <v>6.0000000000000001E-3</v>
      </c>
      <c r="R223" s="189">
        <f>Q223*H223</f>
        <v>0.34651799999999999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253</v>
      </c>
      <c r="AT223" s="191" t="s">
        <v>159</v>
      </c>
      <c r="AU223" s="191" t="s">
        <v>77</v>
      </c>
      <c r="AY223" s="19" t="s">
        <v>156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75</v>
      </c>
      <c r="BK223" s="192">
        <f>ROUND(I223*H223,2)</f>
        <v>0</v>
      </c>
      <c r="BL223" s="19" t="s">
        <v>253</v>
      </c>
      <c r="BM223" s="191" t="s">
        <v>379</v>
      </c>
    </row>
    <row r="224" spans="1:65" s="13" customFormat="1" ht="11.25">
      <c r="B224" s="193"/>
      <c r="C224" s="194"/>
      <c r="D224" s="195" t="s">
        <v>166</v>
      </c>
      <c r="E224" s="196" t="s">
        <v>19</v>
      </c>
      <c r="F224" s="197" t="s">
        <v>380</v>
      </c>
      <c r="G224" s="194"/>
      <c r="H224" s="198">
        <v>57.753</v>
      </c>
      <c r="I224" s="199"/>
      <c r="J224" s="194"/>
      <c r="K224" s="194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166</v>
      </c>
      <c r="AU224" s="204" t="s">
        <v>77</v>
      </c>
      <c r="AV224" s="13" t="s">
        <v>77</v>
      </c>
      <c r="AW224" s="13" t="s">
        <v>30</v>
      </c>
      <c r="AX224" s="13" t="s">
        <v>68</v>
      </c>
      <c r="AY224" s="204" t="s">
        <v>156</v>
      </c>
    </row>
    <row r="225" spans="1:65" s="14" customFormat="1" ht="11.25">
      <c r="B225" s="205"/>
      <c r="C225" s="206"/>
      <c r="D225" s="195" t="s">
        <v>166</v>
      </c>
      <c r="E225" s="207" t="s">
        <v>19</v>
      </c>
      <c r="F225" s="208" t="s">
        <v>168</v>
      </c>
      <c r="G225" s="206"/>
      <c r="H225" s="209">
        <v>57.753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166</v>
      </c>
      <c r="AU225" s="215" t="s">
        <v>77</v>
      </c>
      <c r="AV225" s="14" t="s">
        <v>164</v>
      </c>
      <c r="AW225" s="14" t="s">
        <v>30</v>
      </c>
      <c r="AX225" s="14" t="s">
        <v>75</v>
      </c>
      <c r="AY225" s="215" t="s">
        <v>156</v>
      </c>
    </row>
    <row r="226" spans="1:65" s="2" customFormat="1" ht="37.9" customHeight="1">
      <c r="A226" s="36"/>
      <c r="B226" s="37"/>
      <c r="C226" s="230" t="s">
        <v>381</v>
      </c>
      <c r="D226" s="230" t="s">
        <v>300</v>
      </c>
      <c r="E226" s="231" t="s">
        <v>382</v>
      </c>
      <c r="F226" s="232" t="s">
        <v>383</v>
      </c>
      <c r="G226" s="233" t="s">
        <v>162</v>
      </c>
      <c r="H226" s="234">
        <v>63.527999999999999</v>
      </c>
      <c r="I226" s="235"/>
      <c r="J226" s="236">
        <f>ROUND(I226*H226,2)</f>
        <v>0</v>
      </c>
      <c r="K226" s="232" t="s">
        <v>163</v>
      </c>
      <c r="L226" s="237"/>
      <c r="M226" s="238" t="s">
        <v>19</v>
      </c>
      <c r="N226" s="239" t="s">
        <v>39</v>
      </c>
      <c r="O226" s="66"/>
      <c r="P226" s="189">
        <f>O226*H226</f>
        <v>0</v>
      </c>
      <c r="Q226" s="189">
        <v>1.9199999999999998E-2</v>
      </c>
      <c r="R226" s="189">
        <f>Q226*H226</f>
        <v>1.2197376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303</v>
      </c>
      <c r="AT226" s="191" t="s">
        <v>300</v>
      </c>
      <c r="AU226" s="191" t="s">
        <v>77</v>
      </c>
      <c r="AY226" s="19" t="s">
        <v>156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75</v>
      </c>
      <c r="BK226" s="192">
        <f>ROUND(I226*H226,2)</f>
        <v>0</v>
      </c>
      <c r="BL226" s="19" t="s">
        <v>253</v>
      </c>
      <c r="BM226" s="191" t="s">
        <v>384</v>
      </c>
    </row>
    <row r="227" spans="1:65" s="13" customFormat="1" ht="11.25">
      <c r="B227" s="193"/>
      <c r="C227" s="194"/>
      <c r="D227" s="195" t="s">
        <v>166</v>
      </c>
      <c r="E227" s="196" t="s">
        <v>19</v>
      </c>
      <c r="F227" s="197" t="s">
        <v>385</v>
      </c>
      <c r="G227" s="194"/>
      <c r="H227" s="198">
        <v>63.527999999999999</v>
      </c>
      <c r="I227" s="199"/>
      <c r="J227" s="194"/>
      <c r="K227" s="194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166</v>
      </c>
      <c r="AU227" s="204" t="s">
        <v>77</v>
      </c>
      <c r="AV227" s="13" t="s">
        <v>77</v>
      </c>
      <c r="AW227" s="13" t="s">
        <v>30</v>
      </c>
      <c r="AX227" s="13" t="s">
        <v>68</v>
      </c>
      <c r="AY227" s="204" t="s">
        <v>156</v>
      </c>
    </row>
    <row r="228" spans="1:65" s="14" customFormat="1" ht="11.25">
      <c r="B228" s="205"/>
      <c r="C228" s="206"/>
      <c r="D228" s="195" t="s">
        <v>166</v>
      </c>
      <c r="E228" s="207" t="s">
        <v>19</v>
      </c>
      <c r="F228" s="208" t="s">
        <v>168</v>
      </c>
      <c r="G228" s="206"/>
      <c r="H228" s="209">
        <v>63.527999999999999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166</v>
      </c>
      <c r="AU228" s="215" t="s">
        <v>77</v>
      </c>
      <c r="AV228" s="14" t="s">
        <v>164</v>
      </c>
      <c r="AW228" s="14" t="s">
        <v>30</v>
      </c>
      <c r="AX228" s="14" t="s">
        <v>75</v>
      </c>
      <c r="AY228" s="215" t="s">
        <v>156</v>
      </c>
    </row>
    <row r="229" spans="1:65" s="2" customFormat="1" ht="49.15" customHeight="1">
      <c r="A229" s="36"/>
      <c r="B229" s="37"/>
      <c r="C229" s="180" t="s">
        <v>386</v>
      </c>
      <c r="D229" s="180" t="s">
        <v>159</v>
      </c>
      <c r="E229" s="181" t="s">
        <v>387</v>
      </c>
      <c r="F229" s="182" t="s">
        <v>388</v>
      </c>
      <c r="G229" s="183" t="s">
        <v>251</v>
      </c>
      <c r="H229" s="184">
        <v>2.2589999999999999</v>
      </c>
      <c r="I229" s="185"/>
      <c r="J229" s="186">
        <f>ROUND(I229*H229,2)</f>
        <v>0</v>
      </c>
      <c r="K229" s="182" t="s">
        <v>163</v>
      </c>
      <c r="L229" s="41"/>
      <c r="M229" s="187" t="s">
        <v>19</v>
      </c>
      <c r="N229" s="188" t="s">
        <v>39</v>
      </c>
      <c r="O229" s="6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253</v>
      </c>
      <c r="AT229" s="191" t="s">
        <v>159</v>
      </c>
      <c r="AU229" s="191" t="s">
        <v>77</v>
      </c>
      <c r="AY229" s="19" t="s">
        <v>156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75</v>
      </c>
      <c r="BK229" s="192">
        <f>ROUND(I229*H229,2)</f>
        <v>0</v>
      </c>
      <c r="BL229" s="19" t="s">
        <v>253</v>
      </c>
      <c r="BM229" s="191" t="s">
        <v>389</v>
      </c>
    </row>
    <row r="230" spans="1:65" s="2" customFormat="1" ht="49.15" customHeight="1">
      <c r="A230" s="36"/>
      <c r="B230" s="37"/>
      <c r="C230" s="180" t="s">
        <v>390</v>
      </c>
      <c r="D230" s="180" t="s">
        <v>159</v>
      </c>
      <c r="E230" s="181" t="s">
        <v>391</v>
      </c>
      <c r="F230" s="182" t="s">
        <v>392</v>
      </c>
      <c r="G230" s="183" t="s">
        <v>251</v>
      </c>
      <c r="H230" s="184">
        <v>2.2589999999999999</v>
      </c>
      <c r="I230" s="185"/>
      <c r="J230" s="186">
        <f>ROUND(I230*H230,2)</f>
        <v>0</v>
      </c>
      <c r="K230" s="182" t="s">
        <v>163</v>
      </c>
      <c r="L230" s="41"/>
      <c r="M230" s="187" t="s">
        <v>19</v>
      </c>
      <c r="N230" s="188" t="s">
        <v>39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253</v>
      </c>
      <c r="AT230" s="191" t="s">
        <v>159</v>
      </c>
      <c r="AU230" s="191" t="s">
        <v>77</v>
      </c>
      <c r="AY230" s="19" t="s">
        <v>156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75</v>
      </c>
      <c r="BK230" s="192">
        <f>ROUND(I230*H230,2)</f>
        <v>0</v>
      </c>
      <c r="BL230" s="19" t="s">
        <v>253</v>
      </c>
      <c r="BM230" s="191" t="s">
        <v>393</v>
      </c>
    </row>
    <row r="231" spans="1:65" s="2" customFormat="1" ht="49.15" customHeight="1">
      <c r="A231" s="36"/>
      <c r="B231" s="37"/>
      <c r="C231" s="180" t="s">
        <v>394</v>
      </c>
      <c r="D231" s="180" t="s">
        <v>159</v>
      </c>
      <c r="E231" s="181" t="s">
        <v>395</v>
      </c>
      <c r="F231" s="182" t="s">
        <v>396</v>
      </c>
      <c r="G231" s="183" t="s">
        <v>251</v>
      </c>
      <c r="H231" s="184">
        <v>2.2589999999999999</v>
      </c>
      <c r="I231" s="185"/>
      <c r="J231" s="186">
        <f>ROUND(I231*H231,2)</f>
        <v>0</v>
      </c>
      <c r="K231" s="182" t="s">
        <v>163</v>
      </c>
      <c r="L231" s="41"/>
      <c r="M231" s="187" t="s">
        <v>19</v>
      </c>
      <c r="N231" s="188" t="s">
        <v>39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253</v>
      </c>
      <c r="AT231" s="191" t="s">
        <v>159</v>
      </c>
      <c r="AU231" s="191" t="s">
        <v>77</v>
      </c>
      <c r="AY231" s="19" t="s">
        <v>156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75</v>
      </c>
      <c r="BK231" s="192">
        <f>ROUND(I231*H231,2)</f>
        <v>0</v>
      </c>
      <c r="BL231" s="19" t="s">
        <v>253</v>
      </c>
      <c r="BM231" s="191" t="s">
        <v>397</v>
      </c>
    </row>
    <row r="232" spans="1:65" s="12" customFormat="1" ht="22.9" customHeight="1">
      <c r="B232" s="164"/>
      <c r="C232" s="165"/>
      <c r="D232" s="166" t="s">
        <v>67</v>
      </c>
      <c r="E232" s="178" t="s">
        <v>398</v>
      </c>
      <c r="F232" s="178" t="s">
        <v>399</v>
      </c>
      <c r="G232" s="165"/>
      <c r="H232" s="165"/>
      <c r="I232" s="168"/>
      <c r="J232" s="179">
        <f>BK232</f>
        <v>0</v>
      </c>
      <c r="K232" s="165"/>
      <c r="L232" s="170"/>
      <c r="M232" s="171"/>
      <c r="N232" s="172"/>
      <c r="O232" s="172"/>
      <c r="P232" s="173">
        <f>SUM(P233:P238)</f>
        <v>0</v>
      </c>
      <c r="Q232" s="172"/>
      <c r="R232" s="173">
        <f>SUM(R233:R238)</f>
        <v>0</v>
      </c>
      <c r="S232" s="172"/>
      <c r="T232" s="174">
        <f>SUM(T233:T238)</f>
        <v>2.13775</v>
      </c>
      <c r="AR232" s="175" t="s">
        <v>77</v>
      </c>
      <c r="AT232" s="176" t="s">
        <v>67</v>
      </c>
      <c r="AU232" s="176" t="s">
        <v>75</v>
      </c>
      <c r="AY232" s="175" t="s">
        <v>156</v>
      </c>
      <c r="BK232" s="177">
        <f>SUM(BK233:BK238)</f>
        <v>0</v>
      </c>
    </row>
    <row r="233" spans="1:65" s="2" customFormat="1" ht="24.2" customHeight="1">
      <c r="A233" s="36"/>
      <c r="B233" s="37"/>
      <c r="C233" s="180" t="s">
        <v>400</v>
      </c>
      <c r="D233" s="180" t="s">
        <v>159</v>
      </c>
      <c r="E233" s="181" t="s">
        <v>401</v>
      </c>
      <c r="F233" s="182" t="s">
        <v>402</v>
      </c>
      <c r="G233" s="183" t="s">
        <v>296</v>
      </c>
      <c r="H233" s="184">
        <v>139</v>
      </c>
      <c r="I233" s="185"/>
      <c r="J233" s="186">
        <f>ROUND(I233*H233,2)</f>
        <v>0</v>
      </c>
      <c r="K233" s="182" t="s">
        <v>163</v>
      </c>
      <c r="L233" s="41"/>
      <c r="M233" s="187" t="s">
        <v>19</v>
      </c>
      <c r="N233" s="188" t="s">
        <v>39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1E-3</v>
      </c>
      <c r="T233" s="190">
        <f>S233*H233</f>
        <v>0.13900000000000001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253</v>
      </c>
      <c r="AT233" s="191" t="s">
        <v>159</v>
      </c>
      <c r="AU233" s="191" t="s">
        <v>77</v>
      </c>
      <c r="AY233" s="19" t="s">
        <v>156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75</v>
      </c>
      <c r="BK233" s="192">
        <f>ROUND(I233*H233,2)</f>
        <v>0</v>
      </c>
      <c r="BL233" s="19" t="s">
        <v>253</v>
      </c>
      <c r="BM233" s="191" t="s">
        <v>403</v>
      </c>
    </row>
    <row r="234" spans="1:65" s="13" customFormat="1" ht="11.25">
      <c r="B234" s="193"/>
      <c r="C234" s="194"/>
      <c r="D234" s="195" t="s">
        <v>166</v>
      </c>
      <c r="E234" s="196" t="s">
        <v>19</v>
      </c>
      <c r="F234" s="197" t="s">
        <v>404</v>
      </c>
      <c r="G234" s="194"/>
      <c r="H234" s="198">
        <v>139</v>
      </c>
      <c r="I234" s="199"/>
      <c r="J234" s="194"/>
      <c r="K234" s="194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166</v>
      </c>
      <c r="AU234" s="204" t="s">
        <v>77</v>
      </c>
      <c r="AV234" s="13" t="s">
        <v>77</v>
      </c>
      <c r="AW234" s="13" t="s">
        <v>30</v>
      </c>
      <c r="AX234" s="13" t="s">
        <v>68</v>
      </c>
      <c r="AY234" s="204" t="s">
        <v>156</v>
      </c>
    </row>
    <row r="235" spans="1:65" s="14" customFormat="1" ht="11.25">
      <c r="B235" s="205"/>
      <c r="C235" s="206"/>
      <c r="D235" s="195" t="s">
        <v>166</v>
      </c>
      <c r="E235" s="207" t="s">
        <v>19</v>
      </c>
      <c r="F235" s="208" t="s">
        <v>168</v>
      </c>
      <c r="G235" s="206"/>
      <c r="H235" s="209">
        <v>139</v>
      </c>
      <c r="I235" s="210"/>
      <c r="J235" s="206"/>
      <c r="K235" s="206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166</v>
      </c>
      <c r="AU235" s="215" t="s">
        <v>77</v>
      </c>
      <c r="AV235" s="14" t="s">
        <v>164</v>
      </c>
      <c r="AW235" s="14" t="s">
        <v>30</v>
      </c>
      <c r="AX235" s="14" t="s">
        <v>75</v>
      </c>
      <c r="AY235" s="215" t="s">
        <v>156</v>
      </c>
    </row>
    <row r="236" spans="1:65" s="2" customFormat="1" ht="14.45" customHeight="1">
      <c r="A236" s="36"/>
      <c r="B236" s="37"/>
      <c r="C236" s="180" t="s">
        <v>405</v>
      </c>
      <c r="D236" s="180" t="s">
        <v>159</v>
      </c>
      <c r="E236" s="181" t="s">
        <v>406</v>
      </c>
      <c r="F236" s="182" t="s">
        <v>407</v>
      </c>
      <c r="G236" s="183" t="s">
        <v>162</v>
      </c>
      <c r="H236" s="184">
        <v>133.25</v>
      </c>
      <c r="I236" s="185"/>
      <c r="J236" s="186">
        <f>ROUND(I236*H236,2)</f>
        <v>0</v>
      </c>
      <c r="K236" s="182" t="s">
        <v>163</v>
      </c>
      <c r="L236" s="41"/>
      <c r="M236" s="187" t="s">
        <v>19</v>
      </c>
      <c r="N236" s="188" t="s">
        <v>39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1.4999999999999999E-2</v>
      </c>
      <c r="T236" s="190">
        <f>S236*H236</f>
        <v>1.99875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253</v>
      </c>
      <c r="AT236" s="191" t="s">
        <v>159</v>
      </c>
      <c r="AU236" s="191" t="s">
        <v>77</v>
      </c>
      <c r="AY236" s="19" t="s">
        <v>156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75</v>
      </c>
      <c r="BK236" s="192">
        <f>ROUND(I236*H236,2)</f>
        <v>0</v>
      </c>
      <c r="BL236" s="19" t="s">
        <v>253</v>
      </c>
      <c r="BM236" s="191" t="s">
        <v>408</v>
      </c>
    </row>
    <row r="237" spans="1:65" s="13" customFormat="1" ht="11.25">
      <c r="B237" s="193"/>
      <c r="C237" s="194"/>
      <c r="D237" s="195" t="s">
        <v>166</v>
      </c>
      <c r="E237" s="196" t="s">
        <v>19</v>
      </c>
      <c r="F237" s="197" t="s">
        <v>409</v>
      </c>
      <c r="G237" s="194"/>
      <c r="H237" s="198">
        <v>133.25</v>
      </c>
      <c r="I237" s="199"/>
      <c r="J237" s="194"/>
      <c r="K237" s="194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166</v>
      </c>
      <c r="AU237" s="204" t="s">
        <v>77</v>
      </c>
      <c r="AV237" s="13" t="s">
        <v>77</v>
      </c>
      <c r="AW237" s="13" t="s">
        <v>30</v>
      </c>
      <c r="AX237" s="13" t="s">
        <v>68</v>
      </c>
      <c r="AY237" s="204" t="s">
        <v>156</v>
      </c>
    </row>
    <row r="238" spans="1:65" s="14" customFormat="1" ht="11.25">
      <c r="B238" s="205"/>
      <c r="C238" s="206"/>
      <c r="D238" s="195" t="s">
        <v>166</v>
      </c>
      <c r="E238" s="207" t="s">
        <v>19</v>
      </c>
      <c r="F238" s="208" t="s">
        <v>168</v>
      </c>
      <c r="G238" s="206"/>
      <c r="H238" s="209">
        <v>133.25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166</v>
      </c>
      <c r="AU238" s="215" t="s">
        <v>77</v>
      </c>
      <c r="AV238" s="14" t="s">
        <v>164</v>
      </c>
      <c r="AW238" s="14" t="s">
        <v>30</v>
      </c>
      <c r="AX238" s="14" t="s">
        <v>75</v>
      </c>
      <c r="AY238" s="215" t="s">
        <v>156</v>
      </c>
    </row>
    <row r="239" spans="1:65" s="12" customFormat="1" ht="22.9" customHeight="1">
      <c r="B239" s="164"/>
      <c r="C239" s="165"/>
      <c r="D239" s="166" t="s">
        <v>67</v>
      </c>
      <c r="E239" s="178" t="s">
        <v>410</v>
      </c>
      <c r="F239" s="178" t="s">
        <v>411</v>
      </c>
      <c r="G239" s="165"/>
      <c r="H239" s="165"/>
      <c r="I239" s="168"/>
      <c r="J239" s="179">
        <f>BK239</f>
        <v>0</v>
      </c>
      <c r="K239" s="165"/>
      <c r="L239" s="170"/>
      <c r="M239" s="171"/>
      <c r="N239" s="172"/>
      <c r="O239" s="172"/>
      <c r="P239" s="173">
        <f>SUM(P240:P263)</f>
        <v>0</v>
      </c>
      <c r="Q239" s="172"/>
      <c r="R239" s="173">
        <f>SUM(R240:R263)</f>
        <v>1.10640005</v>
      </c>
      <c r="S239" s="172"/>
      <c r="T239" s="174">
        <f>SUM(T240:T263)</f>
        <v>0.36844100000000002</v>
      </c>
      <c r="AR239" s="175" t="s">
        <v>77</v>
      </c>
      <c r="AT239" s="176" t="s">
        <v>67</v>
      </c>
      <c r="AU239" s="176" t="s">
        <v>75</v>
      </c>
      <c r="AY239" s="175" t="s">
        <v>156</v>
      </c>
      <c r="BK239" s="177">
        <f>SUM(BK240:BK263)</f>
        <v>0</v>
      </c>
    </row>
    <row r="240" spans="1:65" s="2" customFormat="1" ht="14.45" customHeight="1">
      <c r="A240" s="36"/>
      <c r="B240" s="37"/>
      <c r="C240" s="180" t="s">
        <v>412</v>
      </c>
      <c r="D240" s="180" t="s">
        <v>159</v>
      </c>
      <c r="E240" s="181" t="s">
        <v>413</v>
      </c>
      <c r="F240" s="182" t="s">
        <v>414</v>
      </c>
      <c r="G240" s="183" t="s">
        <v>162</v>
      </c>
      <c r="H240" s="184">
        <v>133.25</v>
      </c>
      <c r="I240" s="185"/>
      <c r="J240" s="186">
        <f>ROUND(I240*H240,2)</f>
        <v>0</v>
      </c>
      <c r="K240" s="182" t="s">
        <v>163</v>
      </c>
      <c r="L240" s="41"/>
      <c r="M240" s="187" t="s">
        <v>19</v>
      </c>
      <c r="N240" s="188" t="s">
        <v>39</v>
      </c>
      <c r="O240" s="6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253</v>
      </c>
      <c r="AT240" s="191" t="s">
        <v>159</v>
      </c>
      <c r="AU240" s="191" t="s">
        <v>77</v>
      </c>
      <c r="AY240" s="19" t="s">
        <v>156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75</v>
      </c>
      <c r="BK240" s="192">
        <f>ROUND(I240*H240,2)</f>
        <v>0</v>
      </c>
      <c r="BL240" s="19" t="s">
        <v>253</v>
      </c>
      <c r="BM240" s="191" t="s">
        <v>415</v>
      </c>
    </row>
    <row r="241" spans="1:65" s="13" customFormat="1" ht="11.25">
      <c r="B241" s="193"/>
      <c r="C241" s="194"/>
      <c r="D241" s="195" t="s">
        <v>166</v>
      </c>
      <c r="E241" s="196" t="s">
        <v>19</v>
      </c>
      <c r="F241" s="197" t="s">
        <v>416</v>
      </c>
      <c r="G241" s="194"/>
      <c r="H241" s="198">
        <v>133.25</v>
      </c>
      <c r="I241" s="199"/>
      <c r="J241" s="194"/>
      <c r="K241" s="194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166</v>
      </c>
      <c r="AU241" s="204" t="s">
        <v>77</v>
      </c>
      <c r="AV241" s="13" t="s">
        <v>77</v>
      </c>
      <c r="AW241" s="13" t="s">
        <v>30</v>
      </c>
      <c r="AX241" s="13" t="s">
        <v>68</v>
      </c>
      <c r="AY241" s="204" t="s">
        <v>156</v>
      </c>
    </row>
    <row r="242" spans="1:65" s="14" customFormat="1" ht="11.25">
      <c r="B242" s="205"/>
      <c r="C242" s="206"/>
      <c r="D242" s="195" t="s">
        <v>166</v>
      </c>
      <c r="E242" s="207" t="s">
        <v>19</v>
      </c>
      <c r="F242" s="208" t="s">
        <v>168</v>
      </c>
      <c r="G242" s="206"/>
      <c r="H242" s="209">
        <v>133.25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166</v>
      </c>
      <c r="AU242" s="215" t="s">
        <v>77</v>
      </c>
      <c r="AV242" s="14" t="s">
        <v>164</v>
      </c>
      <c r="AW242" s="14" t="s">
        <v>30</v>
      </c>
      <c r="AX242" s="14" t="s">
        <v>75</v>
      </c>
      <c r="AY242" s="215" t="s">
        <v>156</v>
      </c>
    </row>
    <row r="243" spans="1:65" s="2" customFormat="1" ht="24.2" customHeight="1">
      <c r="A243" s="36"/>
      <c r="B243" s="37"/>
      <c r="C243" s="180" t="s">
        <v>417</v>
      </c>
      <c r="D243" s="180" t="s">
        <v>159</v>
      </c>
      <c r="E243" s="181" t="s">
        <v>418</v>
      </c>
      <c r="F243" s="182" t="s">
        <v>419</v>
      </c>
      <c r="G243" s="183" t="s">
        <v>162</v>
      </c>
      <c r="H243" s="184">
        <v>133.25</v>
      </c>
      <c r="I243" s="185"/>
      <c r="J243" s="186">
        <f>ROUND(I243*H243,2)</f>
        <v>0</v>
      </c>
      <c r="K243" s="182" t="s">
        <v>163</v>
      </c>
      <c r="L243" s="41"/>
      <c r="M243" s="187" t="s">
        <v>19</v>
      </c>
      <c r="N243" s="188" t="s">
        <v>39</v>
      </c>
      <c r="O243" s="66"/>
      <c r="P243" s="189">
        <f>O243*H243</f>
        <v>0</v>
      </c>
      <c r="Q243" s="189">
        <v>3.0000000000000001E-5</v>
      </c>
      <c r="R243" s="189">
        <f>Q243*H243</f>
        <v>3.9975000000000002E-3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253</v>
      </c>
      <c r="AT243" s="191" t="s">
        <v>159</v>
      </c>
      <c r="AU243" s="191" t="s">
        <v>77</v>
      </c>
      <c r="AY243" s="19" t="s">
        <v>156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75</v>
      </c>
      <c r="BK243" s="192">
        <f>ROUND(I243*H243,2)</f>
        <v>0</v>
      </c>
      <c r="BL243" s="19" t="s">
        <v>253</v>
      </c>
      <c r="BM243" s="191" t="s">
        <v>420</v>
      </c>
    </row>
    <row r="244" spans="1:65" s="2" customFormat="1" ht="24.2" customHeight="1">
      <c r="A244" s="36"/>
      <c r="B244" s="37"/>
      <c r="C244" s="180" t="s">
        <v>421</v>
      </c>
      <c r="D244" s="180" t="s">
        <v>159</v>
      </c>
      <c r="E244" s="181" t="s">
        <v>422</v>
      </c>
      <c r="F244" s="182" t="s">
        <v>423</v>
      </c>
      <c r="G244" s="183" t="s">
        <v>162</v>
      </c>
      <c r="H244" s="184">
        <v>133.25</v>
      </c>
      <c r="I244" s="185"/>
      <c r="J244" s="186">
        <f>ROUND(I244*H244,2)</f>
        <v>0</v>
      </c>
      <c r="K244" s="182" t="s">
        <v>163</v>
      </c>
      <c r="L244" s="41"/>
      <c r="M244" s="187" t="s">
        <v>19</v>
      </c>
      <c r="N244" s="188" t="s">
        <v>39</v>
      </c>
      <c r="O244" s="66"/>
      <c r="P244" s="189">
        <f>O244*H244</f>
        <v>0</v>
      </c>
      <c r="Q244" s="189">
        <v>4.5500000000000002E-3</v>
      </c>
      <c r="R244" s="189">
        <f>Q244*H244</f>
        <v>0.60628749999999998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253</v>
      </c>
      <c r="AT244" s="191" t="s">
        <v>159</v>
      </c>
      <c r="AU244" s="191" t="s">
        <v>77</v>
      </c>
      <c r="AY244" s="19" t="s">
        <v>156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75</v>
      </c>
      <c r="BK244" s="192">
        <f>ROUND(I244*H244,2)</f>
        <v>0</v>
      </c>
      <c r="BL244" s="19" t="s">
        <v>253</v>
      </c>
      <c r="BM244" s="191" t="s">
        <v>424</v>
      </c>
    </row>
    <row r="245" spans="1:65" s="2" customFormat="1" ht="24.2" customHeight="1">
      <c r="A245" s="36"/>
      <c r="B245" s="37"/>
      <c r="C245" s="180" t="s">
        <v>425</v>
      </c>
      <c r="D245" s="180" t="s">
        <v>159</v>
      </c>
      <c r="E245" s="181" t="s">
        <v>426</v>
      </c>
      <c r="F245" s="182" t="s">
        <v>427</v>
      </c>
      <c r="G245" s="183" t="s">
        <v>162</v>
      </c>
      <c r="H245" s="184">
        <v>133.25</v>
      </c>
      <c r="I245" s="185"/>
      <c r="J245" s="186">
        <f>ROUND(I245*H245,2)</f>
        <v>0</v>
      </c>
      <c r="K245" s="182" t="s">
        <v>163</v>
      </c>
      <c r="L245" s="41"/>
      <c r="M245" s="187" t="s">
        <v>19</v>
      </c>
      <c r="N245" s="188" t="s">
        <v>39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2.5000000000000001E-3</v>
      </c>
      <c r="T245" s="190">
        <f>S245*H245</f>
        <v>0.333125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253</v>
      </c>
      <c r="AT245" s="191" t="s">
        <v>159</v>
      </c>
      <c r="AU245" s="191" t="s">
        <v>77</v>
      </c>
      <c r="AY245" s="19" t="s">
        <v>156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75</v>
      </c>
      <c r="BK245" s="192">
        <f>ROUND(I245*H245,2)</f>
        <v>0</v>
      </c>
      <c r="BL245" s="19" t="s">
        <v>253</v>
      </c>
      <c r="BM245" s="191" t="s">
        <v>428</v>
      </c>
    </row>
    <row r="246" spans="1:65" s="13" customFormat="1" ht="11.25">
      <c r="B246" s="193"/>
      <c r="C246" s="194"/>
      <c r="D246" s="195" t="s">
        <v>166</v>
      </c>
      <c r="E246" s="196" t="s">
        <v>19</v>
      </c>
      <c r="F246" s="197" t="s">
        <v>409</v>
      </c>
      <c r="G246" s="194"/>
      <c r="H246" s="198">
        <v>133.25</v>
      </c>
      <c r="I246" s="199"/>
      <c r="J246" s="194"/>
      <c r="K246" s="194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166</v>
      </c>
      <c r="AU246" s="204" t="s">
        <v>77</v>
      </c>
      <c r="AV246" s="13" t="s">
        <v>77</v>
      </c>
      <c r="AW246" s="13" t="s">
        <v>30</v>
      </c>
      <c r="AX246" s="13" t="s">
        <v>68</v>
      </c>
      <c r="AY246" s="204" t="s">
        <v>156</v>
      </c>
    </row>
    <row r="247" spans="1:65" s="14" customFormat="1" ht="11.25">
      <c r="B247" s="205"/>
      <c r="C247" s="206"/>
      <c r="D247" s="195" t="s">
        <v>166</v>
      </c>
      <c r="E247" s="207" t="s">
        <v>19</v>
      </c>
      <c r="F247" s="208" t="s">
        <v>168</v>
      </c>
      <c r="G247" s="206"/>
      <c r="H247" s="209">
        <v>133.25</v>
      </c>
      <c r="I247" s="210"/>
      <c r="J247" s="206"/>
      <c r="K247" s="206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166</v>
      </c>
      <c r="AU247" s="215" t="s">
        <v>77</v>
      </c>
      <c r="AV247" s="14" t="s">
        <v>164</v>
      </c>
      <c r="AW247" s="14" t="s">
        <v>30</v>
      </c>
      <c r="AX247" s="14" t="s">
        <v>75</v>
      </c>
      <c r="AY247" s="215" t="s">
        <v>156</v>
      </c>
    </row>
    <row r="248" spans="1:65" s="2" customFormat="1" ht="24.2" customHeight="1">
      <c r="A248" s="36"/>
      <c r="B248" s="37"/>
      <c r="C248" s="180" t="s">
        <v>429</v>
      </c>
      <c r="D248" s="180" t="s">
        <v>159</v>
      </c>
      <c r="E248" s="181" t="s">
        <v>430</v>
      </c>
      <c r="F248" s="182" t="s">
        <v>431</v>
      </c>
      <c r="G248" s="183" t="s">
        <v>162</v>
      </c>
      <c r="H248" s="184">
        <v>133.25</v>
      </c>
      <c r="I248" s="185"/>
      <c r="J248" s="186">
        <f>ROUND(I248*H248,2)</f>
        <v>0</v>
      </c>
      <c r="K248" s="182" t="s">
        <v>163</v>
      </c>
      <c r="L248" s="41"/>
      <c r="M248" s="187" t="s">
        <v>19</v>
      </c>
      <c r="N248" s="188" t="s">
        <v>39</v>
      </c>
      <c r="O248" s="66"/>
      <c r="P248" s="189">
        <f>O248*H248</f>
        <v>0</v>
      </c>
      <c r="Q248" s="189">
        <v>2.9999999999999997E-4</v>
      </c>
      <c r="R248" s="189">
        <f>Q248*H248</f>
        <v>3.9974999999999997E-2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253</v>
      </c>
      <c r="AT248" s="191" t="s">
        <v>159</v>
      </c>
      <c r="AU248" s="191" t="s">
        <v>77</v>
      </c>
      <c r="AY248" s="19" t="s">
        <v>156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75</v>
      </c>
      <c r="BK248" s="192">
        <f>ROUND(I248*H248,2)</f>
        <v>0</v>
      </c>
      <c r="BL248" s="19" t="s">
        <v>253</v>
      </c>
      <c r="BM248" s="191" t="s">
        <v>432</v>
      </c>
    </row>
    <row r="249" spans="1:65" s="2" customFormat="1" ht="14.45" customHeight="1">
      <c r="A249" s="36"/>
      <c r="B249" s="37"/>
      <c r="C249" s="230" t="s">
        <v>433</v>
      </c>
      <c r="D249" s="230" t="s">
        <v>300</v>
      </c>
      <c r="E249" s="231" t="s">
        <v>434</v>
      </c>
      <c r="F249" s="232" t="s">
        <v>435</v>
      </c>
      <c r="G249" s="233" t="s">
        <v>162</v>
      </c>
      <c r="H249" s="234">
        <v>146.57499999999999</v>
      </c>
      <c r="I249" s="235"/>
      <c r="J249" s="236">
        <f>ROUND(I249*H249,2)</f>
        <v>0</v>
      </c>
      <c r="K249" s="232" t="s">
        <v>163</v>
      </c>
      <c r="L249" s="237"/>
      <c r="M249" s="238" t="s">
        <v>19</v>
      </c>
      <c r="N249" s="239" t="s">
        <v>39</v>
      </c>
      <c r="O249" s="66"/>
      <c r="P249" s="189">
        <f>O249*H249</f>
        <v>0</v>
      </c>
      <c r="Q249" s="189">
        <v>2.8300000000000001E-3</v>
      </c>
      <c r="R249" s="189">
        <f>Q249*H249</f>
        <v>0.41480724999999996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303</v>
      </c>
      <c r="AT249" s="191" t="s">
        <v>300</v>
      </c>
      <c r="AU249" s="191" t="s">
        <v>77</v>
      </c>
      <c r="AY249" s="19" t="s">
        <v>156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75</v>
      </c>
      <c r="BK249" s="192">
        <f>ROUND(I249*H249,2)</f>
        <v>0</v>
      </c>
      <c r="BL249" s="19" t="s">
        <v>253</v>
      </c>
      <c r="BM249" s="191" t="s">
        <v>436</v>
      </c>
    </row>
    <row r="250" spans="1:65" s="13" customFormat="1" ht="11.25">
      <c r="B250" s="193"/>
      <c r="C250" s="194"/>
      <c r="D250" s="195" t="s">
        <v>166</v>
      </c>
      <c r="E250" s="196" t="s">
        <v>19</v>
      </c>
      <c r="F250" s="197" t="s">
        <v>437</v>
      </c>
      <c r="G250" s="194"/>
      <c r="H250" s="198">
        <v>146.57499999999999</v>
      </c>
      <c r="I250" s="199"/>
      <c r="J250" s="194"/>
      <c r="K250" s="194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166</v>
      </c>
      <c r="AU250" s="204" t="s">
        <v>77</v>
      </c>
      <c r="AV250" s="13" t="s">
        <v>77</v>
      </c>
      <c r="AW250" s="13" t="s">
        <v>30</v>
      </c>
      <c r="AX250" s="13" t="s">
        <v>68</v>
      </c>
      <c r="AY250" s="204" t="s">
        <v>156</v>
      </c>
    </row>
    <row r="251" spans="1:65" s="14" customFormat="1" ht="11.25">
      <c r="B251" s="205"/>
      <c r="C251" s="206"/>
      <c r="D251" s="195" t="s">
        <v>166</v>
      </c>
      <c r="E251" s="207" t="s">
        <v>19</v>
      </c>
      <c r="F251" s="208" t="s">
        <v>168</v>
      </c>
      <c r="G251" s="206"/>
      <c r="H251" s="209">
        <v>146.57499999999999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166</v>
      </c>
      <c r="AU251" s="215" t="s">
        <v>77</v>
      </c>
      <c r="AV251" s="14" t="s">
        <v>164</v>
      </c>
      <c r="AW251" s="14" t="s">
        <v>30</v>
      </c>
      <c r="AX251" s="14" t="s">
        <v>75</v>
      </c>
      <c r="AY251" s="215" t="s">
        <v>156</v>
      </c>
    </row>
    <row r="252" spans="1:65" s="2" customFormat="1" ht="14.45" customHeight="1">
      <c r="A252" s="36"/>
      <c r="B252" s="37"/>
      <c r="C252" s="180" t="s">
        <v>438</v>
      </c>
      <c r="D252" s="180" t="s">
        <v>159</v>
      </c>
      <c r="E252" s="181" t="s">
        <v>439</v>
      </c>
      <c r="F252" s="182" t="s">
        <v>440</v>
      </c>
      <c r="G252" s="183" t="s">
        <v>296</v>
      </c>
      <c r="H252" s="184">
        <v>117.72</v>
      </c>
      <c r="I252" s="185"/>
      <c r="J252" s="186">
        <f>ROUND(I252*H252,2)</f>
        <v>0</v>
      </c>
      <c r="K252" s="182" t="s">
        <v>163</v>
      </c>
      <c r="L252" s="41"/>
      <c r="M252" s="187" t="s">
        <v>19</v>
      </c>
      <c r="N252" s="188" t="s">
        <v>39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2.9999999999999997E-4</v>
      </c>
      <c r="T252" s="190">
        <f>S252*H252</f>
        <v>3.5315999999999993E-2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253</v>
      </c>
      <c r="AT252" s="191" t="s">
        <v>159</v>
      </c>
      <c r="AU252" s="191" t="s">
        <v>77</v>
      </c>
      <c r="AY252" s="19" t="s">
        <v>156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75</v>
      </c>
      <c r="BK252" s="192">
        <f>ROUND(I252*H252,2)</f>
        <v>0</v>
      </c>
      <c r="BL252" s="19" t="s">
        <v>253</v>
      </c>
      <c r="BM252" s="191" t="s">
        <v>441</v>
      </c>
    </row>
    <row r="253" spans="1:65" s="13" customFormat="1" ht="11.25">
      <c r="B253" s="193"/>
      <c r="C253" s="194"/>
      <c r="D253" s="195" t="s">
        <v>166</v>
      </c>
      <c r="E253" s="196" t="s">
        <v>19</v>
      </c>
      <c r="F253" s="197" t="s">
        <v>442</v>
      </c>
      <c r="G253" s="194"/>
      <c r="H253" s="198">
        <v>117.72</v>
      </c>
      <c r="I253" s="199"/>
      <c r="J253" s="194"/>
      <c r="K253" s="194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166</v>
      </c>
      <c r="AU253" s="204" t="s">
        <v>77</v>
      </c>
      <c r="AV253" s="13" t="s">
        <v>77</v>
      </c>
      <c r="AW253" s="13" t="s">
        <v>30</v>
      </c>
      <c r="AX253" s="13" t="s">
        <v>68</v>
      </c>
      <c r="AY253" s="204" t="s">
        <v>156</v>
      </c>
    </row>
    <row r="254" spans="1:65" s="14" customFormat="1" ht="11.25">
      <c r="B254" s="205"/>
      <c r="C254" s="206"/>
      <c r="D254" s="195" t="s">
        <v>166</v>
      </c>
      <c r="E254" s="207" t="s">
        <v>19</v>
      </c>
      <c r="F254" s="208" t="s">
        <v>168</v>
      </c>
      <c r="G254" s="206"/>
      <c r="H254" s="209">
        <v>117.72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166</v>
      </c>
      <c r="AU254" s="215" t="s">
        <v>77</v>
      </c>
      <c r="AV254" s="14" t="s">
        <v>164</v>
      </c>
      <c r="AW254" s="14" t="s">
        <v>30</v>
      </c>
      <c r="AX254" s="14" t="s">
        <v>75</v>
      </c>
      <c r="AY254" s="215" t="s">
        <v>156</v>
      </c>
    </row>
    <row r="255" spans="1:65" s="2" customFormat="1" ht="14.45" customHeight="1">
      <c r="A255" s="36"/>
      <c r="B255" s="37"/>
      <c r="C255" s="180" t="s">
        <v>443</v>
      </c>
      <c r="D255" s="180" t="s">
        <v>159</v>
      </c>
      <c r="E255" s="181" t="s">
        <v>444</v>
      </c>
      <c r="F255" s="182" t="s">
        <v>445</v>
      </c>
      <c r="G255" s="183" t="s">
        <v>296</v>
      </c>
      <c r="H255" s="184">
        <v>130.80000000000001</v>
      </c>
      <c r="I255" s="185"/>
      <c r="J255" s="186">
        <f>ROUND(I255*H255,2)</f>
        <v>0</v>
      </c>
      <c r="K255" s="182" t="s">
        <v>163</v>
      </c>
      <c r="L255" s="41"/>
      <c r="M255" s="187" t="s">
        <v>19</v>
      </c>
      <c r="N255" s="188" t="s">
        <v>39</v>
      </c>
      <c r="O255" s="66"/>
      <c r="P255" s="189">
        <f>O255*H255</f>
        <v>0</v>
      </c>
      <c r="Q255" s="189">
        <v>1.0000000000000001E-5</v>
      </c>
      <c r="R255" s="189">
        <f>Q255*H255</f>
        <v>1.3080000000000001E-3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253</v>
      </c>
      <c r="AT255" s="191" t="s">
        <v>159</v>
      </c>
      <c r="AU255" s="191" t="s">
        <v>77</v>
      </c>
      <c r="AY255" s="19" t="s">
        <v>156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75</v>
      </c>
      <c r="BK255" s="192">
        <f>ROUND(I255*H255,2)</f>
        <v>0</v>
      </c>
      <c r="BL255" s="19" t="s">
        <v>253</v>
      </c>
      <c r="BM255" s="191" t="s">
        <v>446</v>
      </c>
    </row>
    <row r="256" spans="1:65" s="13" customFormat="1" ht="11.25">
      <c r="B256" s="193"/>
      <c r="C256" s="194"/>
      <c r="D256" s="195" t="s">
        <v>166</v>
      </c>
      <c r="E256" s="196" t="s">
        <v>19</v>
      </c>
      <c r="F256" s="197" t="s">
        <v>447</v>
      </c>
      <c r="G256" s="194"/>
      <c r="H256" s="198">
        <v>130.80000000000001</v>
      </c>
      <c r="I256" s="199"/>
      <c r="J256" s="194"/>
      <c r="K256" s="194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166</v>
      </c>
      <c r="AU256" s="204" t="s">
        <v>77</v>
      </c>
      <c r="AV256" s="13" t="s">
        <v>77</v>
      </c>
      <c r="AW256" s="13" t="s">
        <v>30</v>
      </c>
      <c r="AX256" s="13" t="s">
        <v>68</v>
      </c>
      <c r="AY256" s="204" t="s">
        <v>156</v>
      </c>
    </row>
    <row r="257" spans="1:65" s="14" customFormat="1" ht="11.25">
      <c r="B257" s="205"/>
      <c r="C257" s="206"/>
      <c r="D257" s="195" t="s">
        <v>166</v>
      </c>
      <c r="E257" s="207" t="s">
        <v>19</v>
      </c>
      <c r="F257" s="208" t="s">
        <v>168</v>
      </c>
      <c r="G257" s="206"/>
      <c r="H257" s="209">
        <v>130.80000000000001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166</v>
      </c>
      <c r="AU257" s="215" t="s">
        <v>77</v>
      </c>
      <c r="AV257" s="14" t="s">
        <v>164</v>
      </c>
      <c r="AW257" s="14" t="s">
        <v>30</v>
      </c>
      <c r="AX257" s="14" t="s">
        <v>75</v>
      </c>
      <c r="AY257" s="215" t="s">
        <v>156</v>
      </c>
    </row>
    <row r="258" spans="1:65" s="2" customFormat="1" ht="14.45" customHeight="1">
      <c r="A258" s="36"/>
      <c r="B258" s="37"/>
      <c r="C258" s="230" t="s">
        <v>448</v>
      </c>
      <c r="D258" s="230" t="s">
        <v>300</v>
      </c>
      <c r="E258" s="231" t="s">
        <v>449</v>
      </c>
      <c r="F258" s="232" t="s">
        <v>450</v>
      </c>
      <c r="G258" s="233" t="s">
        <v>296</v>
      </c>
      <c r="H258" s="234">
        <v>133.416</v>
      </c>
      <c r="I258" s="235"/>
      <c r="J258" s="236">
        <f>ROUND(I258*H258,2)</f>
        <v>0</v>
      </c>
      <c r="K258" s="232" t="s">
        <v>163</v>
      </c>
      <c r="L258" s="237"/>
      <c r="M258" s="238" t="s">
        <v>19</v>
      </c>
      <c r="N258" s="239" t="s">
        <v>39</v>
      </c>
      <c r="O258" s="66"/>
      <c r="P258" s="189">
        <f>O258*H258</f>
        <v>0</v>
      </c>
      <c r="Q258" s="189">
        <v>2.9999999999999997E-4</v>
      </c>
      <c r="R258" s="189">
        <f>Q258*H258</f>
        <v>4.0024799999999992E-2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303</v>
      </c>
      <c r="AT258" s="191" t="s">
        <v>300</v>
      </c>
      <c r="AU258" s="191" t="s">
        <v>77</v>
      </c>
      <c r="AY258" s="19" t="s">
        <v>156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75</v>
      </c>
      <c r="BK258" s="192">
        <f>ROUND(I258*H258,2)</f>
        <v>0</v>
      </c>
      <c r="BL258" s="19" t="s">
        <v>253</v>
      </c>
      <c r="BM258" s="191" t="s">
        <v>451</v>
      </c>
    </row>
    <row r="259" spans="1:65" s="13" customFormat="1" ht="11.25">
      <c r="B259" s="193"/>
      <c r="C259" s="194"/>
      <c r="D259" s="195" t="s">
        <v>166</v>
      </c>
      <c r="E259" s="196" t="s">
        <v>19</v>
      </c>
      <c r="F259" s="197" t="s">
        <v>452</v>
      </c>
      <c r="G259" s="194"/>
      <c r="H259" s="198">
        <v>133.416</v>
      </c>
      <c r="I259" s="199"/>
      <c r="J259" s="194"/>
      <c r="K259" s="194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166</v>
      </c>
      <c r="AU259" s="204" t="s">
        <v>77</v>
      </c>
      <c r="AV259" s="13" t="s">
        <v>77</v>
      </c>
      <c r="AW259" s="13" t="s">
        <v>30</v>
      </c>
      <c r="AX259" s="13" t="s">
        <v>68</v>
      </c>
      <c r="AY259" s="204" t="s">
        <v>156</v>
      </c>
    </row>
    <row r="260" spans="1:65" s="14" customFormat="1" ht="11.25">
      <c r="B260" s="205"/>
      <c r="C260" s="206"/>
      <c r="D260" s="195" t="s">
        <v>166</v>
      </c>
      <c r="E260" s="207" t="s">
        <v>19</v>
      </c>
      <c r="F260" s="208" t="s">
        <v>168</v>
      </c>
      <c r="G260" s="206"/>
      <c r="H260" s="209">
        <v>133.416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166</v>
      </c>
      <c r="AU260" s="215" t="s">
        <v>77</v>
      </c>
      <c r="AV260" s="14" t="s">
        <v>164</v>
      </c>
      <c r="AW260" s="14" t="s">
        <v>30</v>
      </c>
      <c r="AX260" s="14" t="s">
        <v>75</v>
      </c>
      <c r="AY260" s="215" t="s">
        <v>156</v>
      </c>
    </row>
    <row r="261" spans="1:65" s="2" customFormat="1" ht="49.15" customHeight="1">
      <c r="A261" s="36"/>
      <c r="B261" s="37"/>
      <c r="C261" s="180" t="s">
        <v>453</v>
      </c>
      <c r="D261" s="180" t="s">
        <v>159</v>
      </c>
      <c r="E261" s="181" t="s">
        <v>454</v>
      </c>
      <c r="F261" s="182" t="s">
        <v>455</v>
      </c>
      <c r="G261" s="183" t="s">
        <v>251</v>
      </c>
      <c r="H261" s="184">
        <v>1.1060000000000001</v>
      </c>
      <c r="I261" s="185"/>
      <c r="J261" s="186">
        <f>ROUND(I261*H261,2)</f>
        <v>0</v>
      </c>
      <c r="K261" s="182" t="s">
        <v>163</v>
      </c>
      <c r="L261" s="41"/>
      <c r="M261" s="187" t="s">
        <v>19</v>
      </c>
      <c r="N261" s="188" t="s">
        <v>39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253</v>
      </c>
      <c r="AT261" s="191" t="s">
        <v>159</v>
      </c>
      <c r="AU261" s="191" t="s">
        <v>77</v>
      </c>
      <c r="AY261" s="19" t="s">
        <v>156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75</v>
      </c>
      <c r="BK261" s="192">
        <f>ROUND(I261*H261,2)</f>
        <v>0</v>
      </c>
      <c r="BL261" s="19" t="s">
        <v>253</v>
      </c>
      <c r="BM261" s="191" t="s">
        <v>456</v>
      </c>
    </row>
    <row r="262" spans="1:65" s="2" customFormat="1" ht="49.15" customHeight="1">
      <c r="A262" s="36"/>
      <c r="B262" s="37"/>
      <c r="C262" s="180" t="s">
        <v>457</v>
      </c>
      <c r="D262" s="180" t="s">
        <v>159</v>
      </c>
      <c r="E262" s="181" t="s">
        <v>458</v>
      </c>
      <c r="F262" s="182" t="s">
        <v>459</v>
      </c>
      <c r="G262" s="183" t="s">
        <v>251</v>
      </c>
      <c r="H262" s="184">
        <v>1.1060000000000001</v>
      </c>
      <c r="I262" s="185"/>
      <c r="J262" s="186">
        <f>ROUND(I262*H262,2)</f>
        <v>0</v>
      </c>
      <c r="K262" s="182" t="s">
        <v>163</v>
      </c>
      <c r="L262" s="41"/>
      <c r="M262" s="187" t="s">
        <v>19</v>
      </c>
      <c r="N262" s="188" t="s">
        <v>39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253</v>
      </c>
      <c r="AT262" s="191" t="s">
        <v>159</v>
      </c>
      <c r="AU262" s="191" t="s">
        <v>77</v>
      </c>
      <c r="AY262" s="19" t="s">
        <v>156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75</v>
      </c>
      <c r="BK262" s="192">
        <f>ROUND(I262*H262,2)</f>
        <v>0</v>
      </c>
      <c r="BL262" s="19" t="s">
        <v>253</v>
      </c>
      <c r="BM262" s="191" t="s">
        <v>460</v>
      </c>
    </row>
    <row r="263" spans="1:65" s="2" customFormat="1" ht="49.15" customHeight="1">
      <c r="A263" s="36"/>
      <c r="B263" s="37"/>
      <c r="C263" s="180" t="s">
        <v>461</v>
      </c>
      <c r="D263" s="180" t="s">
        <v>159</v>
      </c>
      <c r="E263" s="181" t="s">
        <v>462</v>
      </c>
      <c r="F263" s="182" t="s">
        <v>463</v>
      </c>
      <c r="G263" s="183" t="s">
        <v>251</v>
      </c>
      <c r="H263" s="184">
        <v>1.1060000000000001</v>
      </c>
      <c r="I263" s="185"/>
      <c r="J263" s="186">
        <f>ROUND(I263*H263,2)</f>
        <v>0</v>
      </c>
      <c r="K263" s="182" t="s">
        <v>163</v>
      </c>
      <c r="L263" s="41"/>
      <c r="M263" s="187" t="s">
        <v>19</v>
      </c>
      <c r="N263" s="188" t="s">
        <v>39</v>
      </c>
      <c r="O263" s="66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1" t="s">
        <v>253</v>
      </c>
      <c r="AT263" s="191" t="s">
        <v>159</v>
      </c>
      <c r="AU263" s="191" t="s">
        <v>77</v>
      </c>
      <c r="AY263" s="19" t="s">
        <v>156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75</v>
      </c>
      <c r="BK263" s="192">
        <f>ROUND(I263*H263,2)</f>
        <v>0</v>
      </c>
      <c r="BL263" s="19" t="s">
        <v>253</v>
      </c>
      <c r="BM263" s="191" t="s">
        <v>464</v>
      </c>
    </row>
    <row r="264" spans="1:65" s="12" customFormat="1" ht="22.9" customHeight="1">
      <c r="B264" s="164"/>
      <c r="C264" s="165"/>
      <c r="D264" s="166" t="s">
        <v>67</v>
      </c>
      <c r="E264" s="178" t="s">
        <v>465</v>
      </c>
      <c r="F264" s="178" t="s">
        <v>466</v>
      </c>
      <c r="G264" s="165"/>
      <c r="H264" s="165"/>
      <c r="I264" s="168"/>
      <c r="J264" s="179">
        <f>BK264</f>
        <v>0</v>
      </c>
      <c r="K264" s="165"/>
      <c r="L264" s="170"/>
      <c r="M264" s="171"/>
      <c r="N264" s="172"/>
      <c r="O264" s="172"/>
      <c r="P264" s="173">
        <f>SUM(P265:P296)</f>
        <v>0</v>
      </c>
      <c r="Q264" s="172"/>
      <c r="R264" s="173">
        <f>SUM(R265:R296)</f>
        <v>5.2158719999999992</v>
      </c>
      <c r="S264" s="172"/>
      <c r="T264" s="174">
        <f>SUM(T265:T296)</f>
        <v>6.9283839999999994</v>
      </c>
      <c r="AR264" s="175" t="s">
        <v>77</v>
      </c>
      <c r="AT264" s="176" t="s">
        <v>67</v>
      </c>
      <c r="AU264" s="176" t="s">
        <v>75</v>
      </c>
      <c r="AY264" s="175" t="s">
        <v>156</v>
      </c>
      <c r="BK264" s="177">
        <f>SUM(BK265:BK296)</f>
        <v>0</v>
      </c>
    </row>
    <row r="265" spans="1:65" s="2" customFormat="1" ht="24.2" customHeight="1">
      <c r="A265" s="36"/>
      <c r="B265" s="37"/>
      <c r="C265" s="180" t="s">
        <v>467</v>
      </c>
      <c r="D265" s="180" t="s">
        <v>159</v>
      </c>
      <c r="E265" s="181" t="s">
        <v>468</v>
      </c>
      <c r="F265" s="182" t="s">
        <v>469</v>
      </c>
      <c r="G265" s="183" t="s">
        <v>162</v>
      </c>
      <c r="H265" s="184">
        <v>140.16</v>
      </c>
      <c r="I265" s="185"/>
      <c r="J265" s="186">
        <f>ROUND(I265*H265,2)</f>
        <v>0</v>
      </c>
      <c r="K265" s="182" t="s">
        <v>163</v>
      </c>
      <c r="L265" s="41"/>
      <c r="M265" s="187" t="s">
        <v>19</v>
      </c>
      <c r="N265" s="188" t="s">
        <v>39</v>
      </c>
      <c r="O265" s="66"/>
      <c r="P265" s="189">
        <f>O265*H265</f>
        <v>0</v>
      </c>
      <c r="Q265" s="189">
        <v>2.9999999999999997E-4</v>
      </c>
      <c r="R265" s="189">
        <f>Q265*H265</f>
        <v>4.2047999999999995E-2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253</v>
      </c>
      <c r="AT265" s="191" t="s">
        <v>159</v>
      </c>
      <c r="AU265" s="191" t="s">
        <v>77</v>
      </c>
      <c r="AY265" s="19" t="s">
        <v>156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75</v>
      </c>
      <c r="BK265" s="192">
        <f>ROUND(I265*H265,2)</f>
        <v>0</v>
      </c>
      <c r="BL265" s="19" t="s">
        <v>253</v>
      </c>
      <c r="BM265" s="191" t="s">
        <v>470</v>
      </c>
    </row>
    <row r="266" spans="1:65" s="13" customFormat="1" ht="22.5">
      <c r="B266" s="193"/>
      <c r="C266" s="194"/>
      <c r="D266" s="195" t="s">
        <v>166</v>
      </c>
      <c r="E266" s="196" t="s">
        <v>19</v>
      </c>
      <c r="F266" s="197" t="s">
        <v>471</v>
      </c>
      <c r="G266" s="194"/>
      <c r="H266" s="198">
        <v>57.28</v>
      </c>
      <c r="I266" s="199"/>
      <c r="J266" s="194"/>
      <c r="K266" s="194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166</v>
      </c>
      <c r="AU266" s="204" t="s">
        <v>77</v>
      </c>
      <c r="AV266" s="13" t="s">
        <v>77</v>
      </c>
      <c r="AW266" s="13" t="s">
        <v>30</v>
      </c>
      <c r="AX266" s="13" t="s">
        <v>68</v>
      </c>
      <c r="AY266" s="204" t="s">
        <v>156</v>
      </c>
    </row>
    <row r="267" spans="1:65" s="13" customFormat="1" ht="22.5">
      <c r="B267" s="193"/>
      <c r="C267" s="194"/>
      <c r="D267" s="195" t="s">
        <v>166</v>
      </c>
      <c r="E267" s="196" t="s">
        <v>19</v>
      </c>
      <c r="F267" s="197" t="s">
        <v>472</v>
      </c>
      <c r="G267" s="194"/>
      <c r="H267" s="198">
        <v>57.28</v>
      </c>
      <c r="I267" s="199"/>
      <c r="J267" s="194"/>
      <c r="K267" s="194"/>
      <c r="L267" s="200"/>
      <c r="M267" s="201"/>
      <c r="N267" s="202"/>
      <c r="O267" s="202"/>
      <c r="P267" s="202"/>
      <c r="Q267" s="202"/>
      <c r="R267" s="202"/>
      <c r="S267" s="202"/>
      <c r="T267" s="203"/>
      <c r="AT267" s="204" t="s">
        <v>166</v>
      </c>
      <c r="AU267" s="204" t="s">
        <v>77</v>
      </c>
      <c r="AV267" s="13" t="s">
        <v>77</v>
      </c>
      <c r="AW267" s="13" t="s">
        <v>30</v>
      </c>
      <c r="AX267" s="13" t="s">
        <v>68</v>
      </c>
      <c r="AY267" s="204" t="s">
        <v>156</v>
      </c>
    </row>
    <row r="268" spans="1:65" s="13" customFormat="1" ht="11.25">
      <c r="B268" s="193"/>
      <c r="C268" s="194"/>
      <c r="D268" s="195" t="s">
        <v>166</v>
      </c>
      <c r="E268" s="196" t="s">
        <v>19</v>
      </c>
      <c r="F268" s="197" t="s">
        <v>473</v>
      </c>
      <c r="G268" s="194"/>
      <c r="H268" s="198">
        <v>25.6</v>
      </c>
      <c r="I268" s="199"/>
      <c r="J268" s="194"/>
      <c r="K268" s="194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166</v>
      </c>
      <c r="AU268" s="204" t="s">
        <v>77</v>
      </c>
      <c r="AV268" s="13" t="s">
        <v>77</v>
      </c>
      <c r="AW268" s="13" t="s">
        <v>30</v>
      </c>
      <c r="AX268" s="13" t="s">
        <v>68</v>
      </c>
      <c r="AY268" s="204" t="s">
        <v>156</v>
      </c>
    </row>
    <row r="269" spans="1:65" s="14" customFormat="1" ht="11.25">
      <c r="B269" s="205"/>
      <c r="C269" s="206"/>
      <c r="D269" s="195" t="s">
        <v>166</v>
      </c>
      <c r="E269" s="207" t="s">
        <v>19</v>
      </c>
      <c r="F269" s="208" t="s">
        <v>168</v>
      </c>
      <c r="G269" s="206"/>
      <c r="H269" s="209">
        <v>140.16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166</v>
      </c>
      <c r="AU269" s="215" t="s">
        <v>77</v>
      </c>
      <c r="AV269" s="14" t="s">
        <v>164</v>
      </c>
      <c r="AW269" s="14" t="s">
        <v>30</v>
      </c>
      <c r="AX269" s="14" t="s">
        <v>75</v>
      </c>
      <c r="AY269" s="215" t="s">
        <v>156</v>
      </c>
    </row>
    <row r="270" spans="1:65" s="2" customFormat="1" ht="24.2" customHeight="1">
      <c r="A270" s="36"/>
      <c r="B270" s="37"/>
      <c r="C270" s="180" t="s">
        <v>474</v>
      </c>
      <c r="D270" s="180" t="s">
        <v>159</v>
      </c>
      <c r="E270" s="181" t="s">
        <v>475</v>
      </c>
      <c r="F270" s="182" t="s">
        <v>476</v>
      </c>
      <c r="G270" s="183" t="s">
        <v>162</v>
      </c>
      <c r="H270" s="184">
        <v>48</v>
      </c>
      <c r="I270" s="185"/>
      <c r="J270" s="186">
        <f>ROUND(I270*H270,2)</f>
        <v>0</v>
      </c>
      <c r="K270" s="182" t="s">
        <v>163</v>
      </c>
      <c r="L270" s="41"/>
      <c r="M270" s="187" t="s">
        <v>19</v>
      </c>
      <c r="N270" s="188" t="s">
        <v>39</v>
      </c>
      <c r="O270" s="66"/>
      <c r="P270" s="189">
        <f>O270*H270</f>
        <v>0</v>
      </c>
      <c r="Q270" s="189">
        <v>1.5E-3</v>
      </c>
      <c r="R270" s="189">
        <f>Q270*H270</f>
        <v>7.2000000000000008E-2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253</v>
      </c>
      <c r="AT270" s="191" t="s">
        <v>159</v>
      </c>
      <c r="AU270" s="191" t="s">
        <v>77</v>
      </c>
      <c r="AY270" s="19" t="s">
        <v>156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75</v>
      </c>
      <c r="BK270" s="192">
        <f>ROUND(I270*H270,2)</f>
        <v>0</v>
      </c>
      <c r="BL270" s="19" t="s">
        <v>253</v>
      </c>
      <c r="BM270" s="191" t="s">
        <v>477</v>
      </c>
    </row>
    <row r="271" spans="1:65" s="13" customFormat="1" ht="11.25">
      <c r="B271" s="193"/>
      <c r="C271" s="194"/>
      <c r="D271" s="195" t="s">
        <v>166</v>
      </c>
      <c r="E271" s="196" t="s">
        <v>19</v>
      </c>
      <c r="F271" s="197" t="s">
        <v>478</v>
      </c>
      <c r="G271" s="194"/>
      <c r="H271" s="198">
        <v>48</v>
      </c>
      <c r="I271" s="199"/>
      <c r="J271" s="194"/>
      <c r="K271" s="194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166</v>
      </c>
      <c r="AU271" s="204" t="s">
        <v>77</v>
      </c>
      <c r="AV271" s="13" t="s">
        <v>77</v>
      </c>
      <c r="AW271" s="13" t="s">
        <v>30</v>
      </c>
      <c r="AX271" s="13" t="s">
        <v>68</v>
      </c>
      <c r="AY271" s="204" t="s">
        <v>156</v>
      </c>
    </row>
    <row r="272" spans="1:65" s="14" customFormat="1" ht="11.25">
      <c r="B272" s="205"/>
      <c r="C272" s="206"/>
      <c r="D272" s="195" t="s">
        <v>166</v>
      </c>
      <c r="E272" s="207" t="s">
        <v>19</v>
      </c>
      <c r="F272" s="208" t="s">
        <v>168</v>
      </c>
      <c r="G272" s="206"/>
      <c r="H272" s="209">
        <v>48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166</v>
      </c>
      <c r="AU272" s="215" t="s">
        <v>77</v>
      </c>
      <c r="AV272" s="14" t="s">
        <v>164</v>
      </c>
      <c r="AW272" s="14" t="s">
        <v>30</v>
      </c>
      <c r="AX272" s="14" t="s">
        <v>75</v>
      </c>
      <c r="AY272" s="215" t="s">
        <v>156</v>
      </c>
    </row>
    <row r="273" spans="1:65" s="2" customFormat="1" ht="24.2" customHeight="1">
      <c r="A273" s="36"/>
      <c r="B273" s="37"/>
      <c r="C273" s="180" t="s">
        <v>479</v>
      </c>
      <c r="D273" s="180" t="s">
        <v>159</v>
      </c>
      <c r="E273" s="181" t="s">
        <v>480</v>
      </c>
      <c r="F273" s="182" t="s">
        <v>481</v>
      </c>
      <c r="G273" s="183" t="s">
        <v>162</v>
      </c>
      <c r="H273" s="184">
        <v>140.16</v>
      </c>
      <c r="I273" s="185"/>
      <c r="J273" s="186">
        <f>ROUND(I273*H273,2)</f>
        <v>0</v>
      </c>
      <c r="K273" s="182" t="s">
        <v>163</v>
      </c>
      <c r="L273" s="41"/>
      <c r="M273" s="187" t="s">
        <v>19</v>
      </c>
      <c r="N273" s="188" t="s">
        <v>39</v>
      </c>
      <c r="O273" s="66"/>
      <c r="P273" s="189">
        <f>O273*H273</f>
        <v>0</v>
      </c>
      <c r="Q273" s="189">
        <v>4.4999999999999997E-3</v>
      </c>
      <c r="R273" s="189">
        <f>Q273*H273</f>
        <v>0.63071999999999995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253</v>
      </c>
      <c r="AT273" s="191" t="s">
        <v>159</v>
      </c>
      <c r="AU273" s="191" t="s">
        <v>77</v>
      </c>
      <c r="AY273" s="19" t="s">
        <v>156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75</v>
      </c>
      <c r="BK273" s="192">
        <f>ROUND(I273*H273,2)</f>
        <v>0</v>
      </c>
      <c r="BL273" s="19" t="s">
        <v>253</v>
      </c>
      <c r="BM273" s="191" t="s">
        <v>482</v>
      </c>
    </row>
    <row r="274" spans="1:65" s="13" customFormat="1" ht="11.25">
      <c r="B274" s="193"/>
      <c r="C274" s="194"/>
      <c r="D274" s="195" t="s">
        <v>166</v>
      </c>
      <c r="E274" s="196" t="s">
        <v>19</v>
      </c>
      <c r="F274" s="197" t="s">
        <v>483</v>
      </c>
      <c r="G274" s="194"/>
      <c r="H274" s="198">
        <v>140.16</v>
      </c>
      <c r="I274" s="199"/>
      <c r="J274" s="194"/>
      <c r="K274" s="194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166</v>
      </c>
      <c r="AU274" s="204" t="s">
        <v>77</v>
      </c>
      <c r="AV274" s="13" t="s">
        <v>77</v>
      </c>
      <c r="AW274" s="13" t="s">
        <v>30</v>
      </c>
      <c r="AX274" s="13" t="s">
        <v>68</v>
      </c>
      <c r="AY274" s="204" t="s">
        <v>156</v>
      </c>
    </row>
    <row r="275" spans="1:65" s="14" customFormat="1" ht="11.25">
      <c r="B275" s="205"/>
      <c r="C275" s="206"/>
      <c r="D275" s="195" t="s">
        <v>166</v>
      </c>
      <c r="E275" s="207" t="s">
        <v>19</v>
      </c>
      <c r="F275" s="208" t="s">
        <v>168</v>
      </c>
      <c r="G275" s="206"/>
      <c r="H275" s="209">
        <v>140.16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166</v>
      </c>
      <c r="AU275" s="215" t="s">
        <v>77</v>
      </c>
      <c r="AV275" s="14" t="s">
        <v>164</v>
      </c>
      <c r="AW275" s="14" t="s">
        <v>30</v>
      </c>
      <c r="AX275" s="14" t="s">
        <v>75</v>
      </c>
      <c r="AY275" s="215" t="s">
        <v>156</v>
      </c>
    </row>
    <row r="276" spans="1:65" s="2" customFormat="1" ht="37.9" customHeight="1">
      <c r="A276" s="36"/>
      <c r="B276" s="37"/>
      <c r="C276" s="180" t="s">
        <v>484</v>
      </c>
      <c r="D276" s="180" t="s">
        <v>159</v>
      </c>
      <c r="E276" s="181" t="s">
        <v>485</v>
      </c>
      <c r="F276" s="182" t="s">
        <v>486</v>
      </c>
      <c r="G276" s="183" t="s">
        <v>162</v>
      </c>
      <c r="H276" s="184">
        <v>280.32</v>
      </c>
      <c r="I276" s="185"/>
      <c r="J276" s="186">
        <f>ROUND(I276*H276,2)</f>
        <v>0</v>
      </c>
      <c r="K276" s="182" t="s">
        <v>163</v>
      </c>
      <c r="L276" s="41"/>
      <c r="M276" s="187" t="s">
        <v>19</v>
      </c>
      <c r="N276" s="188" t="s">
        <v>39</v>
      </c>
      <c r="O276" s="66"/>
      <c r="P276" s="189">
        <f>O276*H276</f>
        <v>0</v>
      </c>
      <c r="Q276" s="189">
        <v>1.4499999999999999E-3</v>
      </c>
      <c r="R276" s="189">
        <f>Q276*H276</f>
        <v>0.40646399999999994</v>
      </c>
      <c r="S276" s="189">
        <v>0</v>
      </c>
      <c r="T276" s="190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1" t="s">
        <v>253</v>
      </c>
      <c r="AT276" s="191" t="s">
        <v>159</v>
      </c>
      <c r="AU276" s="191" t="s">
        <v>77</v>
      </c>
      <c r="AY276" s="19" t="s">
        <v>156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75</v>
      </c>
      <c r="BK276" s="192">
        <f>ROUND(I276*H276,2)</f>
        <v>0</v>
      </c>
      <c r="BL276" s="19" t="s">
        <v>253</v>
      </c>
      <c r="BM276" s="191" t="s">
        <v>487</v>
      </c>
    </row>
    <row r="277" spans="1:65" s="15" customFormat="1" ht="11.25">
      <c r="B277" s="216"/>
      <c r="C277" s="217"/>
      <c r="D277" s="195" t="s">
        <v>166</v>
      </c>
      <c r="E277" s="218" t="s">
        <v>19</v>
      </c>
      <c r="F277" s="219" t="s">
        <v>488</v>
      </c>
      <c r="G277" s="217"/>
      <c r="H277" s="218" t="s">
        <v>19</v>
      </c>
      <c r="I277" s="220"/>
      <c r="J277" s="217"/>
      <c r="K277" s="217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166</v>
      </c>
      <c r="AU277" s="225" t="s">
        <v>77</v>
      </c>
      <c r="AV277" s="15" t="s">
        <v>75</v>
      </c>
      <c r="AW277" s="15" t="s">
        <v>30</v>
      </c>
      <c r="AX277" s="15" t="s">
        <v>68</v>
      </c>
      <c r="AY277" s="225" t="s">
        <v>156</v>
      </c>
    </row>
    <row r="278" spans="1:65" s="13" customFormat="1" ht="11.25">
      <c r="B278" s="193"/>
      <c r="C278" s="194"/>
      <c r="D278" s="195" t="s">
        <v>166</v>
      </c>
      <c r="E278" s="196" t="s">
        <v>19</v>
      </c>
      <c r="F278" s="197" t="s">
        <v>489</v>
      </c>
      <c r="G278" s="194"/>
      <c r="H278" s="198">
        <v>280.32</v>
      </c>
      <c r="I278" s="199"/>
      <c r="J278" s="194"/>
      <c r="K278" s="194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166</v>
      </c>
      <c r="AU278" s="204" t="s">
        <v>77</v>
      </c>
      <c r="AV278" s="13" t="s">
        <v>77</v>
      </c>
      <c r="AW278" s="13" t="s">
        <v>30</v>
      </c>
      <c r="AX278" s="13" t="s">
        <v>68</v>
      </c>
      <c r="AY278" s="204" t="s">
        <v>156</v>
      </c>
    </row>
    <row r="279" spans="1:65" s="14" customFormat="1" ht="11.25">
      <c r="B279" s="205"/>
      <c r="C279" s="206"/>
      <c r="D279" s="195" t="s">
        <v>166</v>
      </c>
      <c r="E279" s="207" t="s">
        <v>19</v>
      </c>
      <c r="F279" s="208" t="s">
        <v>168</v>
      </c>
      <c r="G279" s="206"/>
      <c r="H279" s="209">
        <v>280.32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166</v>
      </c>
      <c r="AU279" s="215" t="s">
        <v>77</v>
      </c>
      <c r="AV279" s="14" t="s">
        <v>164</v>
      </c>
      <c r="AW279" s="14" t="s">
        <v>30</v>
      </c>
      <c r="AX279" s="14" t="s">
        <v>75</v>
      </c>
      <c r="AY279" s="215" t="s">
        <v>156</v>
      </c>
    </row>
    <row r="280" spans="1:65" s="2" customFormat="1" ht="14.45" customHeight="1">
      <c r="A280" s="36"/>
      <c r="B280" s="37"/>
      <c r="C280" s="180" t="s">
        <v>490</v>
      </c>
      <c r="D280" s="180" t="s">
        <v>159</v>
      </c>
      <c r="E280" s="181" t="s">
        <v>491</v>
      </c>
      <c r="F280" s="182" t="s">
        <v>492</v>
      </c>
      <c r="G280" s="183" t="s">
        <v>162</v>
      </c>
      <c r="H280" s="184">
        <v>254.72</v>
      </c>
      <c r="I280" s="185"/>
      <c r="J280" s="186">
        <f>ROUND(I280*H280,2)</f>
        <v>0</v>
      </c>
      <c r="K280" s="182" t="s">
        <v>163</v>
      </c>
      <c r="L280" s="41"/>
      <c r="M280" s="187" t="s">
        <v>19</v>
      </c>
      <c r="N280" s="188" t="s">
        <v>39</v>
      </c>
      <c r="O280" s="66"/>
      <c r="P280" s="189">
        <f>O280*H280</f>
        <v>0</v>
      </c>
      <c r="Q280" s="189">
        <v>0</v>
      </c>
      <c r="R280" s="189">
        <f>Q280*H280</f>
        <v>0</v>
      </c>
      <c r="S280" s="189">
        <v>2.7199999999999998E-2</v>
      </c>
      <c r="T280" s="190">
        <f>S280*H280</f>
        <v>6.9283839999999994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253</v>
      </c>
      <c r="AT280" s="191" t="s">
        <v>159</v>
      </c>
      <c r="AU280" s="191" t="s">
        <v>77</v>
      </c>
      <c r="AY280" s="19" t="s">
        <v>156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75</v>
      </c>
      <c r="BK280" s="192">
        <f>ROUND(I280*H280,2)</f>
        <v>0</v>
      </c>
      <c r="BL280" s="19" t="s">
        <v>253</v>
      </c>
      <c r="BM280" s="191" t="s">
        <v>493</v>
      </c>
    </row>
    <row r="281" spans="1:65" s="15" customFormat="1" ht="11.25">
      <c r="B281" s="216"/>
      <c r="C281" s="217"/>
      <c r="D281" s="195" t="s">
        <v>166</v>
      </c>
      <c r="E281" s="218" t="s">
        <v>19</v>
      </c>
      <c r="F281" s="219" t="s">
        <v>494</v>
      </c>
      <c r="G281" s="217"/>
      <c r="H281" s="218" t="s">
        <v>19</v>
      </c>
      <c r="I281" s="220"/>
      <c r="J281" s="217"/>
      <c r="K281" s="217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166</v>
      </c>
      <c r="AU281" s="225" t="s">
        <v>77</v>
      </c>
      <c r="AV281" s="15" t="s">
        <v>75</v>
      </c>
      <c r="AW281" s="15" t="s">
        <v>30</v>
      </c>
      <c r="AX281" s="15" t="s">
        <v>68</v>
      </c>
      <c r="AY281" s="225" t="s">
        <v>156</v>
      </c>
    </row>
    <row r="282" spans="1:65" s="13" customFormat="1" ht="22.5">
      <c r="B282" s="193"/>
      <c r="C282" s="194"/>
      <c r="D282" s="195" t="s">
        <v>166</v>
      </c>
      <c r="E282" s="196" t="s">
        <v>19</v>
      </c>
      <c r="F282" s="197" t="s">
        <v>471</v>
      </c>
      <c r="G282" s="194"/>
      <c r="H282" s="198">
        <v>57.28</v>
      </c>
      <c r="I282" s="199"/>
      <c r="J282" s="194"/>
      <c r="K282" s="194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166</v>
      </c>
      <c r="AU282" s="204" t="s">
        <v>77</v>
      </c>
      <c r="AV282" s="13" t="s">
        <v>77</v>
      </c>
      <c r="AW282" s="13" t="s">
        <v>30</v>
      </c>
      <c r="AX282" s="13" t="s">
        <v>68</v>
      </c>
      <c r="AY282" s="204" t="s">
        <v>156</v>
      </c>
    </row>
    <row r="283" spans="1:65" s="13" customFormat="1" ht="11.25">
      <c r="B283" s="193"/>
      <c r="C283" s="194"/>
      <c r="D283" s="195" t="s">
        <v>166</v>
      </c>
      <c r="E283" s="196" t="s">
        <v>19</v>
      </c>
      <c r="F283" s="197" t="s">
        <v>495</v>
      </c>
      <c r="G283" s="194"/>
      <c r="H283" s="198">
        <v>57.28</v>
      </c>
      <c r="I283" s="199"/>
      <c r="J283" s="194"/>
      <c r="K283" s="194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166</v>
      </c>
      <c r="AU283" s="204" t="s">
        <v>77</v>
      </c>
      <c r="AV283" s="13" t="s">
        <v>77</v>
      </c>
      <c r="AW283" s="13" t="s">
        <v>30</v>
      </c>
      <c r="AX283" s="13" t="s">
        <v>68</v>
      </c>
      <c r="AY283" s="204" t="s">
        <v>156</v>
      </c>
    </row>
    <row r="284" spans="1:65" s="13" customFormat="1" ht="22.5">
      <c r="B284" s="193"/>
      <c r="C284" s="194"/>
      <c r="D284" s="195" t="s">
        <v>166</v>
      </c>
      <c r="E284" s="196" t="s">
        <v>19</v>
      </c>
      <c r="F284" s="197" t="s">
        <v>472</v>
      </c>
      <c r="G284" s="194"/>
      <c r="H284" s="198">
        <v>57.28</v>
      </c>
      <c r="I284" s="199"/>
      <c r="J284" s="194"/>
      <c r="K284" s="194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166</v>
      </c>
      <c r="AU284" s="204" t="s">
        <v>77</v>
      </c>
      <c r="AV284" s="13" t="s">
        <v>77</v>
      </c>
      <c r="AW284" s="13" t="s">
        <v>30</v>
      </c>
      <c r="AX284" s="13" t="s">
        <v>68</v>
      </c>
      <c r="AY284" s="204" t="s">
        <v>156</v>
      </c>
    </row>
    <row r="285" spans="1:65" s="13" customFormat="1" ht="11.25">
      <c r="B285" s="193"/>
      <c r="C285" s="194"/>
      <c r="D285" s="195" t="s">
        <v>166</v>
      </c>
      <c r="E285" s="196" t="s">
        <v>19</v>
      </c>
      <c r="F285" s="197" t="s">
        <v>495</v>
      </c>
      <c r="G285" s="194"/>
      <c r="H285" s="198">
        <v>57.28</v>
      </c>
      <c r="I285" s="199"/>
      <c r="J285" s="194"/>
      <c r="K285" s="194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166</v>
      </c>
      <c r="AU285" s="204" t="s">
        <v>77</v>
      </c>
      <c r="AV285" s="13" t="s">
        <v>77</v>
      </c>
      <c r="AW285" s="13" t="s">
        <v>30</v>
      </c>
      <c r="AX285" s="13" t="s">
        <v>68</v>
      </c>
      <c r="AY285" s="204" t="s">
        <v>156</v>
      </c>
    </row>
    <row r="286" spans="1:65" s="13" customFormat="1" ht="22.5">
      <c r="B286" s="193"/>
      <c r="C286" s="194"/>
      <c r="D286" s="195" t="s">
        <v>166</v>
      </c>
      <c r="E286" s="196" t="s">
        <v>19</v>
      </c>
      <c r="F286" s="197" t="s">
        <v>496</v>
      </c>
      <c r="G286" s="194"/>
      <c r="H286" s="198">
        <v>25.6</v>
      </c>
      <c r="I286" s="199"/>
      <c r="J286" s="194"/>
      <c r="K286" s="194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166</v>
      </c>
      <c r="AU286" s="204" t="s">
        <v>77</v>
      </c>
      <c r="AV286" s="13" t="s">
        <v>77</v>
      </c>
      <c r="AW286" s="13" t="s">
        <v>30</v>
      </c>
      <c r="AX286" s="13" t="s">
        <v>68</v>
      </c>
      <c r="AY286" s="204" t="s">
        <v>156</v>
      </c>
    </row>
    <row r="287" spans="1:65" s="14" customFormat="1" ht="11.25">
      <c r="B287" s="205"/>
      <c r="C287" s="206"/>
      <c r="D287" s="195" t="s">
        <v>166</v>
      </c>
      <c r="E287" s="207" t="s">
        <v>19</v>
      </c>
      <c r="F287" s="208" t="s">
        <v>168</v>
      </c>
      <c r="G287" s="206"/>
      <c r="H287" s="209">
        <v>254.72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166</v>
      </c>
      <c r="AU287" s="215" t="s">
        <v>77</v>
      </c>
      <c r="AV287" s="14" t="s">
        <v>164</v>
      </c>
      <c r="AW287" s="14" t="s">
        <v>30</v>
      </c>
      <c r="AX287" s="14" t="s">
        <v>75</v>
      </c>
      <c r="AY287" s="215" t="s">
        <v>156</v>
      </c>
    </row>
    <row r="288" spans="1:65" s="2" customFormat="1" ht="37.9" customHeight="1">
      <c r="A288" s="36"/>
      <c r="B288" s="37"/>
      <c r="C288" s="180" t="s">
        <v>497</v>
      </c>
      <c r="D288" s="180" t="s">
        <v>159</v>
      </c>
      <c r="E288" s="181" t="s">
        <v>377</v>
      </c>
      <c r="F288" s="182" t="s">
        <v>378</v>
      </c>
      <c r="G288" s="183" t="s">
        <v>162</v>
      </c>
      <c r="H288" s="184">
        <v>140.16</v>
      </c>
      <c r="I288" s="185"/>
      <c r="J288" s="186">
        <f>ROUND(I288*H288,2)</f>
        <v>0</v>
      </c>
      <c r="K288" s="182" t="s">
        <v>163</v>
      </c>
      <c r="L288" s="41"/>
      <c r="M288" s="187" t="s">
        <v>19</v>
      </c>
      <c r="N288" s="188" t="s">
        <v>39</v>
      </c>
      <c r="O288" s="66"/>
      <c r="P288" s="189">
        <f>O288*H288</f>
        <v>0</v>
      </c>
      <c r="Q288" s="189">
        <v>6.0000000000000001E-3</v>
      </c>
      <c r="R288" s="189">
        <f>Q288*H288</f>
        <v>0.84096000000000004</v>
      </c>
      <c r="S288" s="189">
        <v>0</v>
      </c>
      <c r="T288" s="19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253</v>
      </c>
      <c r="AT288" s="191" t="s">
        <v>159</v>
      </c>
      <c r="AU288" s="191" t="s">
        <v>77</v>
      </c>
      <c r="AY288" s="19" t="s">
        <v>156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75</v>
      </c>
      <c r="BK288" s="192">
        <f>ROUND(I288*H288,2)</f>
        <v>0</v>
      </c>
      <c r="BL288" s="19" t="s">
        <v>253</v>
      </c>
      <c r="BM288" s="191" t="s">
        <v>498</v>
      </c>
    </row>
    <row r="289" spans="1:65" s="13" customFormat="1" ht="11.25">
      <c r="B289" s="193"/>
      <c r="C289" s="194"/>
      <c r="D289" s="195" t="s">
        <v>166</v>
      </c>
      <c r="E289" s="196" t="s">
        <v>19</v>
      </c>
      <c r="F289" s="197" t="s">
        <v>499</v>
      </c>
      <c r="G289" s="194"/>
      <c r="H289" s="198">
        <v>140.16</v>
      </c>
      <c r="I289" s="199"/>
      <c r="J289" s="194"/>
      <c r="K289" s="194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166</v>
      </c>
      <c r="AU289" s="204" t="s">
        <v>77</v>
      </c>
      <c r="AV289" s="13" t="s">
        <v>77</v>
      </c>
      <c r="AW289" s="13" t="s">
        <v>30</v>
      </c>
      <c r="AX289" s="13" t="s">
        <v>68</v>
      </c>
      <c r="AY289" s="204" t="s">
        <v>156</v>
      </c>
    </row>
    <row r="290" spans="1:65" s="14" customFormat="1" ht="11.25">
      <c r="B290" s="205"/>
      <c r="C290" s="206"/>
      <c r="D290" s="195" t="s">
        <v>166</v>
      </c>
      <c r="E290" s="207" t="s">
        <v>19</v>
      </c>
      <c r="F290" s="208" t="s">
        <v>168</v>
      </c>
      <c r="G290" s="206"/>
      <c r="H290" s="209">
        <v>140.16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166</v>
      </c>
      <c r="AU290" s="215" t="s">
        <v>77</v>
      </c>
      <c r="AV290" s="14" t="s">
        <v>164</v>
      </c>
      <c r="AW290" s="14" t="s">
        <v>30</v>
      </c>
      <c r="AX290" s="14" t="s">
        <v>75</v>
      </c>
      <c r="AY290" s="215" t="s">
        <v>156</v>
      </c>
    </row>
    <row r="291" spans="1:65" s="2" customFormat="1" ht="24.2" customHeight="1">
      <c r="A291" s="36"/>
      <c r="B291" s="37"/>
      <c r="C291" s="230" t="s">
        <v>500</v>
      </c>
      <c r="D291" s="230" t="s">
        <v>300</v>
      </c>
      <c r="E291" s="231" t="s">
        <v>501</v>
      </c>
      <c r="F291" s="232" t="s">
        <v>502</v>
      </c>
      <c r="G291" s="233" t="s">
        <v>162</v>
      </c>
      <c r="H291" s="234">
        <v>161.184</v>
      </c>
      <c r="I291" s="235"/>
      <c r="J291" s="236">
        <f>ROUND(I291*H291,2)</f>
        <v>0</v>
      </c>
      <c r="K291" s="232" t="s">
        <v>163</v>
      </c>
      <c r="L291" s="237"/>
      <c r="M291" s="238" t="s">
        <v>19</v>
      </c>
      <c r="N291" s="239" t="s">
        <v>39</v>
      </c>
      <c r="O291" s="66"/>
      <c r="P291" s="189">
        <f>O291*H291</f>
        <v>0</v>
      </c>
      <c r="Q291" s="189">
        <v>0.02</v>
      </c>
      <c r="R291" s="189">
        <f>Q291*H291</f>
        <v>3.2236799999999999</v>
      </c>
      <c r="S291" s="189">
        <v>0</v>
      </c>
      <c r="T291" s="190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1" t="s">
        <v>303</v>
      </c>
      <c r="AT291" s="191" t="s">
        <v>300</v>
      </c>
      <c r="AU291" s="191" t="s">
        <v>77</v>
      </c>
      <c r="AY291" s="19" t="s">
        <v>156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9" t="s">
        <v>75</v>
      </c>
      <c r="BK291" s="192">
        <f>ROUND(I291*H291,2)</f>
        <v>0</v>
      </c>
      <c r="BL291" s="19" t="s">
        <v>253</v>
      </c>
      <c r="BM291" s="191" t="s">
        <v>503</v>
      </c>
    </row>
    <row r="292" spans="1:65" s="13" customFormat="1" ht="11.25">
      <c r="B292" s="193"/>
      <c r="C292" s="194"/>
      <c r="D292" s="195" t="s">
        <v>166</v>
      </c>
      <c r="E292" s="196" t="s">
        <v>19</v>
      </c>
      <c r="F292" s="197" t="s">
        <v>504</v>
      </c>
      <c r="G292" s="194"/>
      <c r="H292" s="198">
        <v>161.184</v>
      </c>
      <c r="I292" s="199"/>
      <c r="J292" s="194"/>
      <c r="K292" s="194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166</v>
      </c>
      <c r="AU292" s="204" t="s">
        <v>77</v>
      </c>
      <c r="AV292" s="13" t="s">
        <v>77</v>
      </c>
      <c r="AW292" s="13" t="s">
        <v>30</v>
      </c>
      <c r="AX292" s="13" t="s">
        <v>68</v>
      </c>
      <c r="AY292" s="204" t="s">
        <v>156</v>
      </c>
    </row>
    <row r="293" spans="1:65" s="14" customFormat="1" ht="11.25">
      <c r="B293" s="205"/>
      <c r="C293" s="206"/>
      <c r="D293" s="195" t="s">
        <v>166</v>
      </c>
      <c r="E293" s="207" t="s">
        <v>19</v>
      </c>
      <c r="F293" s="208" t="s">
        <v>168</v>
      </c>
      <c r="G293" s="206"/>
      <c r="H293" s="209">
        <v>161.184</v>
      </c>
      <c r="I293" s="210"/>
      <c r="J293" s="206"/>
      <c r="K293" s="206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166</v>
      </c>
      <c r="AU293" s="215" t="s">
        <v>77</v>
      </c>
      <c r="AV293" s="14" t="s">
        <v>164</v>
      </c>
      <c r="AW293" s="14" t="s">
        <v>30</v>
      </c>
      <c r="AX293" s="14" t="s">
        <v>75</v>
      </c>
      <c r="AY293" s="215" t="s">
        <v>156</v>
      </c>
    </row>
    <row r="294" spans="1:65" s="2" customFormat="1" ht="49.15" customHeight="1">
      <c r="A294" s="36"/>
      <c r="B294" s="37"/>
      <c r="C294" s="180" t="s">
        <v>505</v>
      </c>
      <c r="D294" s="180" t="s">
        <v>159</v>
      </c>
      <c r="E294" s="181" t="s">
        <v>506</v>
      </c>
      <c r="F294" s="182" t="s">
        <v>507</v>
      </c>
      <c r="G294" s="183" t="s">
        <v>251</v>
      </c>
      <c r="H294" s="184">
        <v>5.2160000000000002</v>
      </c>
      <c r="I294" s="185"/>
      <c r="J294" s="186">
        <f>ROUND(I294*H294,2)</f>
        <v>0</v>
      </c>
      <c r="K294" s="182" t="s">
        <v>163</v>
      </c>
      <c r="L294" s="41"/>
      <c r="M294" s="187" t="s">
        <v>19</v>
      </c>
      <c r="N294" s="188" t="s">
        <v>39</v>
      </c>
      <c r="O294" s="66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1" t="s">
        <v>253</v>
      </c>
      <c r="AT294" s="191" t="s">
        <v>159</v>
      </c>
      <c r="AU294" s="191" t="s">
        <v>77</v>
      </c>
      <c r="AY294" s="19" t="s">
        <v>156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75</v>
      </c>
      <c r="BK294" s="192">
        <f>ROUND(I294*H294,2)</f>
        <v>0</v>
      </c>
      <c r="BL294" s="19" t="s">
        <v>253</v>
      </c>
      <c r="BM294" s="191" t="s">
        <v>508</v>
      </c>
    </row>
    <row r="295" spans="1:65" s="2" customFormat="1" ht="49.15" customHeight="1">
      <c r="A295" s="36"/>
      <c r="B295" s="37"/>
      <c r="C295" s="180" t="s">
        <v>509</v>
      </c>
      <c r="D295" s="180" t="s">
        <v>159</v>
      </c>
      <c r="E295" s="181" t="s">
        <v>510</v>
      </c>
      <c r="F295" s="182" t="s">
        <v>511</v>
      </c>
      <c r="G295" s="183" t="s">
        <v>251</v>
      </c>
      <c r="H295" s="184">
        <v>5.2160000000000002</v>
      </c>
      <c r="I295" s="185"/>
      <c r="J295" s="186">
        <f>ROUND(I295*H295,2)</f>
        <v>0</v>
      </c>
      <c r="K295" s="182" t="s">
        <v>163</v>
      </c>
      <c r="L295" s="41"/>
      <c r="M295" s="187" t="s">
        <v>19</v>
      </c>
      <c r="N295" s="188" t="s">
        <v>39</v>
      </c>
      <c r="O295" s="66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1" t="s">
        <v>253</v>
      </c>
      <c r="AT295" s="191" t="s">
        <v>159</v>
      </c>
      <c r="AU295" s="191" t="s">
        <v>77</v>
      </c>
      <c r="AY295" s="19" t="s">
        <v>156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9" t="s">
        <v>75</v>
      </c>
      <c r="BK295" s="192">
        <f>ROUND(I295*H295,2)</f>
        <v>0</v>
      </c>
      <c r="BL295" s="19" t="s">
        <v>253</v>
      </c>
      <c r="BM295" s="191" t="s">
        <v>512</v>
      </c>
    </row>
    <row r="296" spans="1:65" s="2" customFormat="1" ht="49.15" customHeight="1">
      <c r="A296" s="36"/>
      <c r="B296" s="37"/>
      <c r="C296" s="180" t="s">
        <v>513</v>
      </c>
      <c r="D296" s="180" t="s">
        <v>159</v>
      </c>
      <c r="E296" s="181" t="s">
        <v>514</v>
      </c>
      <c r="F296" s="182" t="s">
        <v>515</v>
      </c>
      <c r="G296" s="183" t="s">
        <v>251</v>
      </c>
      <c r="H296" s="184">
        <v>5.2160000000000002</v>
      </c>
      <c r="I296" s="185"/>
      <c r="J296" s="186">
        <f>ROUND(I296*H296,2)</f>
        <v>0</v>
      </c>
      <c r="K296" s="182" t="s">
        <v>163</v>
      </c>
      <c r="L296" s="41"/>
      <c r="M296" s="187" t="s">
        <v>19</v>
      </c>
      <c r="N296" s="188" t="s">
        <v>39</v>
      </c>
      <c r="O296" s="66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253</v>
      </c>
      <c r="AT296" s="191" t="s">
        <v>159</v>
      </c>
      <c r="AU296" s="191" t="s">
        <v>77</v>
      </c>
      <c r="AY296" s="19" t="s">
        <v>156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75</v>
      </c>
      <c r="BK296" s="192">
        <f>ROUND(I296*H296,2)</f>
        <v>0</v>
      </c>
      <c r="BL296" s="19" t="s">
        <v>253</v>
      </c>
      <c r="BM296" s="191" t="s">
        <v>516</v>
      </c>
    </row>
    <row r="297" spans="1:65" s="12" customFormat="1" ht="22.9" customHeight="1">
      <c r="B297" s="164"/>
      <c r="C297" s="165"/>
      <c r="D297" s="166" t="s">
        <v>67</v>
      </c>
      <c r="E297" s="178" t="s">
        <v>517</v>
      </c>
      <c r="F297" s="178" t="s">
        <v>518</v>
      </c>
      <c r="G297" s="165"/>
      <c r="H297" s="165"/>
      <c r="I297" s="168"/>
      <c r="J297" s="179">
        <f>BK297</f>
        <v>0</v>
      </c>
      <c r="K297" s="165"/>
      <c r="L297" s="170"/>
      <c r="M297" s="171"/>
      <c r="N297" s="172"/>
      <c r="O297" s="172"/>
      <c r="P297" s="173">
        <f>SUM(P298:P301)</f>
        <v>0</v>
      </c>
      <c r="Q297" s="172"/>
      <c r="R297" s="173">
        <f>SUM(R298:R301)</f>
        <v>5.208E-3</v>
      </c>
      <c r="S297" s="172"/>
      <c r="T297" s="174">
        <f>SUM(T298:T301)</f>
        <v>0</v>
      </c>
      <c r="AR297" s="175" t="s">
        <v>77</v>
      </c>
      <c r="AT297" s="176" t="s">
        <v>67</v>
      </c>
      <c r="AU297" s="176" t="s">
        <v>75</v>
      </c>
      <c r="AY297" s="175" t="s">
        <v>156</v>
      </c>
      <c r="BK297" s="177">
        <f>SUM(BK298:BK301)</f>
        <v>0</v>
      </c>
    </row>
    <row r="298" spans="1:65" s="2" customFormat="1" ht="24.2" customHeight="1">
      <c r="A298" s="36"/>
      <c r="B298" s="37"/>
      <c r="C298" s="180" t="s">
        <v>519</v>
      </c>
      <c r="D298" s="180" t="s">
        <v>159</v>
      </c>
      <c r="E298" s="181" t="s">
        <v>520</v>
      </c>
      <c r="F298" s="182" t="s">
        <v>521</v>
      </c>
      <c r="G298" s="183" t="s">
        <v>162</v>
      </c>
      <c r="H298" s="184">
        <v>37.200000000000003</v>
      </c>
      <c r="I298" s="185"/>
      <c r="J298" s="186">
        <f>ROUND(I298*H298,2)</f>
        <v>0</v>
      </c>
      <c r="K298" s="182" t="s">
        <v>163</v>
      </c>
      <c r="L298" s="41"/>
      <c r="M298" s="187" t="s">
        <v>19</v>
      </c>
      <c r="N298" s="188" t="s">
        <v>39</v>
      </c>
      <c r="O298" s="66"/>
      <c r="P298" s="189">
        <f>O298*H298</f>
        <v>0</v>
      </c>
      <c r="Q298" s="189">
        <v>1.3999999999999999E-4</v>
      </c>
      <c r="R298" s="189">
        <f>Q298*H298</f>
        <v>5.208E-3</v>
      </c>
      <c r="S298" s="189">
        <v>0</v>
      </c>
      <c r="T298" s="19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253</v>
      </c>
      <c r="AT298" s="191" t="s">
        <v>159</v>
      </c>
      <c r="AU298" s="191" t="s">
        <v>77</v>
      </c>
      <c r="AY298" s="19" t="s">
        <v>156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75</v>
      </c>
      <c r="BK298" s="192">
        <f>ROUND(I298*H298,2)</f>
        <v>0</v>
      </c>
      <c r="BL298" s="19" t="s">
        <v>253</v>
      </c>
      <c r="BM298" s="191" t="s">
        <v>522</v>
      </c>
    </row>
    <row r="299" spans="1:65" s="15" customFormat="1" ht="11.25">
      <c r="B299" s="216"/>
      <c r="C299" s="217"/>
      <c r="D299" s="195" t="s">
        <v>166</v>
      </c>
      <c r="E299" s="218" t="s">
        <v>19</v>
      </c>
      <c r="F299" s="219" t="s">
        <v>523</v>
      </c>
      <c r="G299" s="217"/>
      <c r="H299" s="218" t="s">
        <v>19</v>
      </c>
      <c r="I299" s="220"/>
      <c r="J299" s="217"/>
      <c r="K299" s="217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166</v>
      </c>
      <c r="AU299" s="225" t="s">
        <v>77</v>
      </c>
      <c r="AV299" s="15" t="s">
        <v>75</v>
      </c>
      <c r="AW299" s="15" t="s">
        <v>30</v>
      </c>
      <c r="AX299" s="15" t="s">
        <v>68</v>
      </c>
      <c r="AY299" s="225" t="s">
        <v>156</v>
      </c>
    </row>
    <row r="300" spans="1:65" s="13" customFormat="1" ht="11.25">
      <c r="B300" s="193"/>
      <c r="C300" s="194"/>
      <c r="D300" s="195" t="s">
        <v>166</v>
      </c>
      <c r="E300" s="196" t="s">
        <v>19</v>
      </c>
      <c r="F300" s="197" t="s">
        <v>524</v>
      </c>
      <c r="G300" s="194"/>
      <c r="H300" s="198">
        <v>37.200000000000003</v>
      </c>
      <c r="I300" s="199"/>
      <c r="J300" s="194"/>
      <c r="K300" s="194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166</v>
      </c>
      <c r="AU300" s="204" t="s">
        <v>77</v>
      </c>
      <c r="AV300" s="13" t="s">
        <v>77</v>
      </c>
      <c r="AW300" s="13" t="s">
        <v>30</v>
      </c>
      <c r="AX300" s="13" t="s">
        <v>68</v>
      </c>
      <c r="AY300" s="204" t="s">
        <v>156</v>
      </c>
    </row>
    <row r="301" spans="1:65" s="14" customFormat="1" ht="11.25">
      <c r="B301" s="205"/>
      <c r="C301" s="206"/>
      <c r="D301" s="195" t="s">
        <v>166</v>
      </c>
      <c r="E301" s="207" t="s">
        <v>19</v>
      </c>
      <c r="F301" s="208" t="s">
        <v>168</v>
      </c>
      <c r="G301" s="206"/>
      <c r="H301" s="209">
        <v>37.200000000000003</v>
      </c>
      <c r="I301" s="210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166</v>
      </c>
      <c r="AU301" s="215" t="s">
        <v>77</v>
      </c>
      <c r="AV301" s="14" t="s">
        <v>164</v>
      </c>
      <c r="AW301" s="14" t="s">
        <v>30</v>
      </c>
      <c r="AX301" s="14" t="s">
        <v>75</v>
      </c>
      <c r="AY301" s="215" t="s">
        <v>156</v>
      </c>
    </row>
    <row r="302" spans="1:65" s="12" customFormat="1" ht="22.9" customHeight="1">
      <c r="B302" s="164"/>
      <c r="C302" s="165"/>
      <c r="D302" s="166" t="s">
        <v>67</v>
      </c>
      <c r="E302" s="178" t="s">
        <v>525</v>
      </c>
      <c r="F302" s="178" t="s">
        <v>526</v>
      </c>
      <c r="G302" s="165"/>
      <c r="H302" s="165"/>
      <c r="I302" s="168"/>
      <c r="J302" s="179">
        <f>BK302</f>
        <v>0</v>
      </c>
      <c r="K302" s="165"/>
      <c r="L302" s="170"/>
      <c r="M302" s="171"/>
      <c r="N302" s="172"/>
      <c r="O302" s="172"/>
      <c r="P302" s="173">
        <f>SUM(P303:P341)</f>
        <v>0</v>
      </c>
      <c r="Q302" s="172"/>
      <c r="R302" s="173">
        <f>SUM(R303:R341)</f>
        <v>1.0404122499999999</v>
      </c>
      <c r="S302" s="172"/>
      <c r="T302" s="174">
        <f>SUM(T303:T341)</f>
        <v>0.20073274999999999</v>
      </c>
      <c r="AR302" s="175" t="s">
        <v>77</v>
      </c>
      <c r="AT302" s="176" t="s">
        <v>67</v>
      </c>
      <c r="AU302" s="176" t="s">
        <v>75</v>
      </c>
      <c r="AY302" s="175" t="s">
        <v>156</v>
      </c>
      <c r="BK302" s="177">
        <f>SUM(BK303:BK341)</f>
        <v>0</v>
      </c>
    </row>
    <row r="303" spans="1:65" s="2" customFormat="1" ht="14.45" customHeight="1">
      <c r="A303" s="36"/>
      <c r="B303" s="37"/>
      <c r="C303" s="180" t="s">
        <v>527</v>
      </c>
      <c r="D303" s="180" t="s">
        <v>159</v>
      </c>
      <c r="E303" s="181" t="s">
        <v>528</v>
      </c>
      <c r="F303" s="182" t="s">
        <v>529</v>
      </c>
      <c r="G303" s="183" t="s">
        <v>162</v>
      </c>
      <c r="H303" s="184">
        <v>647.52499999999998</v>
      </c>
      <c r="I303" s="185"/>
      <c r="J303" s="186">
        <f>ROUND(I303*H303,2)</f>
        <v>0</v>
      </c>
      <c r="K303" s="182" t="s">
        <v>163</v>
      </c>
      <c r="L303" s="41"/>
      <c r="M303" s="187" t="s">
        <v>19</v>
      </c>
      <c r="N303" s="188" t="s">
        <v>39</v>
      </c>
      <c r="O303" s="66"/>
      <c r="P303" s="189">
        <f>O303*H303</f>
        <v>0</v>
      </c>
      <c r="Q303" s="189">
        <v>1E-3</v>
      </c>
      <c r="R303" s="189">
        <f>Q303*H303</f>
        <v>0.64752500000000002</v>
      </c>
      <c r="S303" s="189">
        <v>3.1E-4</v>
      </c>
      <c r="T303" s="190">
        <f>S303*H303</f>
        <v>0.20073274999999999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253</v>
      </c>
      <c r="AT303" s="191" t="s">
        <v>159</v>
      </c>
      <c r="AU303" s="191" t="s">
        <v>77</v>
      </c>
      <c r="AY303" s="19" t="s">
        <v>156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75</v>
      </c>
      <c r="BK303" s="192">
        <f>ROUND(I303*H303,2)</f>
        <v>0</v>
      </c>
      <c r="BL303" s="19" t="s">
        <v>253</v>
      </c>
      <c r="BM303" s="191" t="s">
        <v>530</v>
      </c>
    </row>
    <row r="304" spans="1:65" s="13" customFormat="1" ht="11.25">
      <c r="B304" s="193"/>
      <c r="C304" s="194"/>
      <c r="D304" s="195" t="s">
        <v>166</v>
      </c>
      <c r="E304" s="196" t="s">
        <v>19</v>
      </c>
      <c r="F304" s="197" t="s">
        <v>188</v>
      </c>
      <c r="G304" s="194"/>
      <c r="H304" s="198">
        <v>24.378</v>
      </c>
      <c r="I304" s="199"/>
      <c r="J304" s="194"/>
      <c r="K304" s="194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166</v>
      </c>
      <c r="AU304" s="204" t="s">
        <v>77</v>
      </c>
      <c r="AV304" s="13" t="s">
        <v>77</v>
      </c>
      <c r="AW304" s="13" t="s">
        <v>30</v>
      </c>
      <c r="AX304" s="13" t="s">
        <v>68</v>
      </c>
      <c r="AY304" s="204" t="s">
        <v>156</v>
      </c>
    </row>
    <row r="305" spans="1:65" s="13" customFormat="1" ht="11.25">
      <c r="B305" s="193"/>
      <c r="C305" s="194"/>
      <c r="D305" s="195" t="s">
        <v>166</v>
      </c>
      <c r="E305" s="196" t="s">
        <v>19</v>
      </c>
      <c r="F305" s="197" t="s">
        <v>189</v>
      </c>
      <c r="G305" s="194"/>
      <c r="H305" s="198">
        <v>24.378</v>
      </c>
      <c r="I305" s="199"/>
      <c r="J305" s="194"/>
      <c r="K305" s="194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166</v>
      </c>
      <c r="AU305" s="204" t="s">
        <v>77</v>
      </c>
      <c r="AV305" s="13" t="s">
        <v>77</v>
      </c>
      <c r="AW305" s="13" t="s">
        <v>30</v>
      </c>
      <c r="AX305" s="13" t="s">
        <v>68</v>
      </c>
      <c r="AY305" s="204" t="s">
        <v>156</v>
      </c>
    </row>
    <row r="306" spans="1:65" s="13" customFormat="1" ht="11.25">
      <c r="B306" s="193"/>
      <c r="C306" s="194"/>
      <c r="D306" s="195" t="s">
        <v>166</v>
      </c>
      <c r="E306" s="196" t="s">
        <v>19</v>
      </c>
      <c r="F306" s="197" t="s">
        <v>190</v>
      </c>
      <c r="G306" s="194"/>
      <c r="H306" s="198">
        <v>12.218</v>
      </c>
      <c r="I306" s="199"/>
      <c r="J306" s="194"/>
      <c r="K306" s="194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166</v>
      </c>
      <c r="AU306" s="204" t="s">
        <v>77</v>
      </c>
      <c r="AV306" s="13" t="s">
        <v>77</v>
      </c>
      <c r="AW306" s="13" t="s">
        <v>30</v>
      </c>
      <c r="AX306" s="13" t="s">
        <v>68</v>
      </c>
      <c r="AY306" s="204" t="s">
        <v>156</v>
      </c>
    </row>
    <row r="307" spans="1:65" s="13" customFormat="1" ht="11.25">
      <c r="B307" s="193"/>
      <c r="C307" s="194"/>
      <c r="D307" s="195" t="s">
        <v>166</v>
      </c>
      <c r="E307" s="196" t="s">
        <v>19</v>
      </c>
      <c r="F307" s="197" t="s">
        <v>191</v>
      </c>
      <c r="G307" s="194"/>
      <c r="H307" s="198">
        <v>44.335000000000001</v>
      </c>
      <c r="I307" s="199"/>
      <c r="J307" s="194"/>
      <c r="K307" s="194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166</v>
      </c>
      <c r="AU307" s="204" t="s">
        <v>77</v>
      </c>
      <c r="AV307" s="13" t="s">
        <v>77</v>
      </c>
      <c r="AW307" s="13" t="s">
        <v>30</v>
      </c>
      <c r="AX307" s="13" t="s">
        <v>68</v>
      </c>
      <c r="AY307" s="204" t="s">
        <v>156</v>
      </c>
    </row>
    <row r="308" spans="1:65" s="13" customFormat="1" ht="11.25">
      <c r="B308" s="193"/>
      <c r="C308" s="194"/>
      <c r="D308" s="195" t="s">
        <v>166</v>
      </c>
      <c r="E308" s="196" t="s">
        <v>19</v>
      </c>
      <c r="F308" s="197" t="s">
        <v>192</v>
      </c>
      <c r="G308" s="194"/>
      <c r="H308" s="198">
        <v>81.614000000000004</v>
      </c>
      <c r="I308" s="199"/>
      <c r="J308" s="194"/>
      <c r="K308" s="194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166</v>
      </c>
      <c r="AU308" s="204" t="s">
        <v>77</v>
      </c>
      <c r="AV308" s="13" t="s">
        <v>77</v>
      </c>
      <c r="AW308" s="13" t="s">
        <v>30</v>
      </c>
      <c r="AX308" s="13" t="s">
        <v>68</v>
      </c>
      <c r="AY308" s="204" t="s">
        <v>156</v>
      </c>
    </row>
    <row r="309" spans="1:65" s="13" customFormat="1" ht="11.25">
      <c r="B309" s="193"/>
      <c r="C309" s="194"/>
      <c r="D309" s="195" t="s">
        <v>166</v>
      </c>
      <c r="E309" s="196" t="s">
        <v>19</v>
      </c>
      <c r="F309" s="197" t="s">
        <v>194</v>
      </c>
      <c r="G309" s="194"/>
      <c r="H309" s="198">
        <v>74.325999999999993</v>
      </c>
      <c r="I309" s="199"/>
      <c r="J309" s="194"/>
      <c r="K309" s="194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166</v>
      </c>
      <c r="AU309" s="204" t="s">
        <v>77</v>
      </c>
      <c r="AV309" s="13" t="s">
        <v>77</v>
      </c>
      <c r="AW309" s="13" t="s">
        <v>30</v>
      </c>
      <c r="AX309" s="13" t="s">
        <v>68</v>
      </c>
      <c r="AY309" s="204" t="s">
        <v>156</v>
      </c>
    </row>
    <row r="310" spans="1:65" s="13" customFormat="1" ht="22.5">
      <c r="B310" s="193"/>
      <c r="C310" s="194"/>
      <c r="D310" s="195" t="s">
        <v>166</v>
      </c>
      <c r="E310" s="196" t="s">
        <v>19</v>
      </c>
      <c r="F310" s="197" t="s">
        <v>226</v>
      </c>
      <c r="G310" s="194"/>
      <c r="H310" s="198">
        <v>29.568000000000001</v>
      </c>
      <c r="I310" s="199"/>
      <c r="J310" s="194"/>
      <c r="K310" s="194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166</v>
      </c>
      <c r="AU310" s="204" t="s">
        <v>77</v>
      </c>
      <c r="AV310" s="13" t="s">
        <v>77</v>
      </c>
      <c r="AW310" s="13" t="s">
        <v>30</v>
      </c>
      <c r="AX310" s="13" t="s">
        <v>68</v>
      </c>
      <c r="AY310" s="204" t="s">
        <v>156</v>
      </c>
    </row>
    <row r="311" spans="1:65" s="13" customFormat="1" ht="11.25">
      <c r="B311" s="193"/>
      <c r="C311" s="194"/>
      <c r="D311" s="195" t="s">
        <v>166</v>
      </c>
      <c r="E311" s="196" t="s">
        <v>19</v>
      </c>
      <c r="F311" s="197" t="s">
        <v>195</v>
      </c>
      <c r="G311" s="194"/>
      <c r="H311" s="198">
        <v>166.11500000000001</v>
      </c>
      <c r="I311" s="199"/>
      <c r="J311" s="194"/>
      <c r="K311" s="194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166</v>
      </c>
      <c r="AU311" s="204" t="s">
        <v>77</v>
      </c>
      <c r="AV311" s="13" t="s">
        <v>77</v>
      </c>
      <c r="AW311" s="13" t="s">
        <v>30</v>
      </c>
      <c r="AX311" s="13" t="s">
        <v>68</v>
      </c>
      <c r="AY311" s="204" t="s">
        <v>156</v>
      </c>
    </row>
    <row r="312" spans="1:65" s="13" customFormat="1" ht="11.25">
      <c r="B312" s="193"/>
      <c r="C312" s="194"/>
      <c r="D312" s="195" t="s">
        <v>166</v>
      </c>
      <c r="E312" s="196" t="s">
        <v>19</v>
      </c>
      <c r="F312" s="197" t="s">
        <v>196</v>
      </c>
      <c r="G312" s="194"/>
      <c r="H312" s="198">
        <v>31.29</v>
      </c>
      <c r="I312" s="199"/>
      <c r="J312" s="194"/>
      <c r="K312" s="194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166</v>
      </c>
      <c r="AU312" s="204" t="s">
        <v>77</v>
      </c>
      <c r="AV312" s="13" t="s">
        <v>77</v>
      </c>
      <c r="AW312" s="13" t="s">
        <v>30</v>
      </c>
      <c r="AX312" s="13" t="s">
        <v>68</v>
      </c>
      <c r="AY312" s="204" t="s">
        <v>156</v>
      </c>
    </row>
    <row r="313" spans="1:65" s="13" customFormat="1" ht="22.5">
      <c r="B313" s="193"/>
      <c r="C313" s="194"/>
      <c r="D313" s="195" t="s">
        <v>166</v>
      </c>
      <c r="E313" s="196" t="s">
        <v>19</v>
      </c>
      <c r="F313" s="197" t="s">
        <v>531</v>
      </c>
      <c r="G313" s="194"/>
      <c r="H313" s="198">
        <v>129.24700000000001</v>
      </c>
      <c r="I313" s="199"/>
      <c r="J313" s="194"/>
      <c r="K313" s="194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166</v>
      </c>
      <c r="AU313" s="204" t="s">
        <v>77</v>
      </c>
      <c r="AV313" s="13" t="s">
        <v>77</v>
      </c>
      <c r="AW313" s="13" t="s">
        <v>30</v>
      </c>
      <c r="AX313" s="13" t="s">
        <v>68</v>
      </c>
      <c r="AY313" s="204" t="s">
        <v>156</v>
      </c>
    </row>
    <row r="314" spans="1:65" s="13" customFormat="1" ht="11.25">
      <c r="B314" s="193"/>
      <c r="C314" s="194"/>
      <c r="D314" s="195" t="s">
        <v>166</v>
      </c>
      <c r="E314" s="196" t="s">
        <v>19</v>
      </c>
      <c r="F314" s="197" t="s">
        <v>227</v>
      </c>
      <c r="G314" s="194"/>
      <c r="H314" s="198">
        <v>30.056000000000001</v>
      </c>
      <c r="I314" s="199"/>
      <c r="J314" s="194"/>
      <c r="K314" s="194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166</v>
      </c>
      <c r="AU314" s="204" t="s">
        <v>77</v>
      </c>
      <c r="AV314" s="13" t="s">
        <v>77</v>
      </c>
      <c r="AW314" s="13" t="s">
        <v>30</v>
      </c>
      <c r="AX314" s="13" t="s">
        <v>68</v>
      </c>
      <c r="AY314" s="204" t="s">
        <v>156</v>
      </c>
    </row>
    <row r="315" spans="1:65" s="14" customFormat="1" ht="11.25">
      <c r="B315" s="205"/>
      <c r="C315" s="206"/>
      <c r="D315" s="195" t="s">
        <v>166</v>
      </c>
      <c r="E315" s="207" t="s">
        <v>19</v>
      </c>
      <c r="F315" s="208" t="s">
        <v>168</v>
      </c>
      <c r="G315" s="206"/>
      <c r="H315" s="209">
        <v>647.52499999999998</v>
      </c>
      <c r="I315" s="210"/>
      <c r="J315" s="206"/>
      <c r="K315" s="206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166</v>
      </c>
      <c r="AU315" s="215" t="s">
        <v>77</v>
      </c>
      <c r="AV315" s="14" t="s">
        <v>164</v>
      </c>
      <c r="AW315" s="14" t="s">
        <v>30</v>
      </c>
      <c r="AX315" s="14" t="s">
        <v>75</v>
      </c>
      <c r="AY315" s="215" t="s">
        <v>156</v>
      </c>
    </row>
    <row r="316" spans="1:65" s="2" customFormat="1" ht="24.2" customHeight="1">
      <c r="A316" s="36"/>
      <c r="B316" s="37"/>
      <c r="C316" s="180" t="s">
        <v>532</v>
      </c>
      <c r="D316" s="180" t="s">
        <v>159</v>
      </c>
      <c r="E316" s="181" t="s">
        <v>533</v>
      </c>
      <c r="F316" s="182" t="s">
        <v>534</v>
      </c>
      <c r="G316" s="183" t="s">
        <v>162</v>
      </c>
      <c r="H316" s="184">
        <v>647.25199999999995</v>
      </c>
      <c r="I316" s="185"/>
      <c r="J316" s="186">
        <f>ROUND(I316*H316,2)</f>
        <v>0</v>
      </c>
      <c r="K316" s="182" t="s">
        <v>163</v>
      </c>
      <c r="L316" s="41"/>
      <c r="M316" s="187" t="s">
        <v>19</v>
      </c>
      <c r="N316" s="188" t="s">
        <v>39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253</v>
      </c>
      <c r="AT316" s="191" t="s">
        <v>159</v>
      </c>
      <c r="AU316" s="191" t="s">
        <v>77</v>
      </c>
      <c r="AY316" s="19" t="s">
        <v>156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75</v>
      </c>
      <c r="BK316" s="192">
        <f>ROUND(I316*H316,2)</f>
        <v>0</v>
      </c>
      <c r="BL316" s="19" t="s">
        <v>253</v>
      </c>
      <c r="BM316" s="191" t="s">
        <v>535</v>
      </c>
    </row>
    <row r="317" spans="1:65" s="13" customFormat="1" ht="11.25">
      <c r="B317" s="193"/>
      <c r="C317" s="194"/>
      <c r="D317" s="195" t="s">
        <v>166</v>
      </c>
      <c r="E317" s="196" t="s">
        <v>19</v>
      </c>
      <c r="F317" s="197" t="s">
        <v>536</v>
      </c>
      <c r="G317" s="194"/>
      <c r="H317" s="198">
        <v>647.25199999999995</v>
      </c>
      <c r="I317" s="199"/>
      <c r="J317" s="194"/>
      <c r="K317" s="194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166</v>
      </c>
      <c r="AU317" s="204" t="s">
        <v>77</v>
      </c>
      <c r="AV317" s="13" t="s">
        <v>77</v>
      </c>
      <c r="AW317" s="13" t="s">
        <v>30</v>
      </c>
      <c r="AX317" s="13" t="s">
        <v>68</v>
      </c>
      <c r="AY317" s="204" t="s">
        <v>156</v>
      </c>
    </row>
    <row r="318" spans="1:65" s="14" customFormat="1" ht="11.25">
      <c r="B318" s="205"/>
      <c r="C318" s="206"/>
      <c r="D318" s="195" t="s">
        <v>166</v>
      </c>
      <c r="E318" s="207" t="s">
        <v>19</v>
      </c>
      <c r="F318" s="208" t="s">
        <v>168</v>
      </c>
      <c r="G318" s="206"/>
      <c r="H318" s="209">
        <v>647.25199999999995</v>
      </c>
      <c r="I318" s="210"/>
      <c r="J318" s="206"/>
      <c r="K318" s="206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166</v>
      </c>
      <c r="AU318" s="215" t="s">
        <v>77</v>
      </c>
      <c r="AV318" s="14" t="s">
        <v>164</v>
      </c>
      <c r="AW318" s="14" t="s">
        <v>30</v>
      </c>
      <c r="AX318" s="14" t="s">
        <v>75</v>
      </c>
      <c r="AY318" s="215" t="s">
        <v>156</v>
      </c>
    </row>
    <row r="319" spans="1:65" s="2" customFormat="1" ht="24.2" customHeight="1">
      <c r="A319" s="36"/>
      <c r="B319" s="37"/>
      <c r="C319" s="180" t="s">
        <v>537</v>
      </c>
      <c r="D319" s="180" t="s">
        <v>159</v>
      </c>
      <c r="E319" s="181" t="s">
        <v>538</v>
      </c>
      <c r="F319" s="182" t="s">
        <v>539</v>
      </c>
      <c r="G319" s="183" t="s">
        <v>162</v>
      </c>
      <c r="H319" s="184">
        <v>240</v>
      </c>
      <c r="I319" s="185"/>
      <c r="J319" s="186">
        <f>ROUND(I319*H319,2)</f>
        <v>0</v>
      </c>
      <c r="K319" s="182" t="s">
        <v>163</v>
      </c>
      <c r="L319" s="41"/>
      <c r="M319" s="187" t="s">
        <v>19</v>
      </c>
      <c r="N319" s="188" t="s">
        <v>39</v>
      </c>
      <c r="O319" s="66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253</v>
      </c>
      <c r="AT319" s="191" t="s">
        <v>159</v>
      </c>
      <c r="AU319" s="191" t="s">
        <v>77</v>
      </c>
      <c r="AY319" s="19" t="s">
        <v>156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75</v>
      </c>
      <c r="BK319" s="192">
        <f>ROUND(I319*H319,2)</f>
        <v>0</v>
      </c>
      <c r="BL319" s="19" t="s">
        <v>253</v>
      </c>
      <c r="BM319" s="191" t="s">
        <v>540</v>
      </c>
    </row>
    <row r="320" spans="1:65" s="15" customFormat="1" ht="11.25">
      <c r="B320" s="216"/>
      <c r="C320" s="217"/>
      <c r="D320" s="195" t="s">
        <v>166</v>
      </c>
      <c r="E320" s="218" t="s">
        <v>19</v>
      </c>
      <c r="F320" s="219" t="s">
        <v>541</v>
      </c>
      <c r="G320" s="217"/>
      <c r="H320" s="218" t="s">
        <v>19</v>
      </c>
      <c r="I320" s="220"/>
      <c r="J320" s="217"/>
      <c r="K320" s="217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166</v>
      </c>
      <c r="AU320" s="225" t="s">
        <v>77</v>
      </c>
      <c r="AV320" s="15" t="s">
        <v>75</v>
      </c>
      <c r="AW320" s="15" t="s">
        <v>30</v>
      </c>
      <c r="AX320" s="15" t="s">
        <v>68</v>
      </c>
      <c r="AY320" s="225" t="s">
        <v>156</v>
      </c>
    </row>
    <row r="321" spans="1:65" s="13" customFormat="1" ht="11.25">
      <c r="B321" s="193"/>
      <c r="C321" s="194"/>
      <c r="D321" s="195" t="s">
        <v>166</v>
      </c>
      <c r="E321" s="196" t="s">
        <v>19</v>
      </c>
      <c r="F321" s="197" t="s">
        <v>542</v>
      </c>
      <c r="G321" s="194"/>
      <c r="H321" s="198">
        <v>240</v>
      </c>
      <c r="I321" s="199"/>
      <c r="J321" s="194"/>
      <c r="K321" s="194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166</v>
      </c>
      <c r="AU321" s="204" t="s">
        <v>77</v>
      </c>
      <c r="AV321" s="13" t="s">
        <v>77</v>
      </c>
      <c r="AW321" s="13" t="s">
        <v>30</v>
      </c>
      <c r="AX321" s="13" t="s">
        <v>68</v>
      </c>
      <c r="AY321" s="204" t="s">
        <v>156</v>
      </c>
    </row>
    <row r="322" spans="1:65" s="14" customFormat="1" ht="11.25">
      <c r="B322" s="205"/>
      <c r="C322" s="206"/>
      <c r="D322" s="195" t="s">
        <v>166</v>
      </c>
      <c r="E322" s="207" t="s">
        <v>19</v>
      </c>
      <c r="F322" s="208" t="s">
        <v>168</v>
      </c>
      <c r="G322" s="206"/>
      <c r="H322" s="209">
        <v>240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166</v>
      </c>
      <c r="AU322" s="215" t="s">
        <v>77</v>
      </c>
      <c r="AV322" s="14" t="s">
        <v>164</v>
      </c>
      <c r="AW322" s="14" t="s">
        <v>30</v>
      </c>
      <c r="AX322" s="14" t="s">
        <v>75</v>
      </c>
      <c r="AY322" s="215" t="s">
        <v>156</v>
      </c>
    </row>
    <row r="323" spans="1:65" s="2" customFormat="1" ht="24.2" customHeight="1">
      <c r="A323" s="36"/>
      <c r="B323" s="37"/>
      <c r="C323" s="230" t="s">
        <v>543</v>
      </c>
      <c r="D323" s="230" t="s">
        <v>300</v>
      </c>
      <c r="E323" s="231" t="s">
        <v>544</v>
      </c>
      <c r="F323" s="232" t="s">
        <v>545</v>
      </c>
      <c r="G323" s="233" t="s">
        <v>162</v>
      </c>
      <c r="H323" s="234">
        <v>252</v>
      </c>
      <c r="I323" s="235"/>
      <c r="J323" s="236">
        <f>ROUND(I323*H323,2)</f>
        <v>0</v>
      </c>
      <c r="K323" s="232" t="s">
        <v>163</v>
      </c>
      <c r="L323" s="237"/>
      <c r="M323" s="238" t="s">
        <v>19</v>
      </c>
      <c r="N323" s="239" t="s">
        <v>39</v>
      </c>
      <c r="O323" s="66"/>
      <c r="P323" s="189">
        <f>O323*H323</f>
        <v>0</v>
      </c>
      <c r="Q323" s="189">
        <v>2.9999999999999997E-4</v>
      </c>
      <c r="R323" s="189">
        <f>Q323*H323</f>
        <v>7.5599999999999987E-2</v>
      </c>
      <c r="S323" s="189">
        <v>0</v>
      </c>
      <c r="T323" s="190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1" t="s">
        <v>303</v>
      </c>
      <c r="AT323" s="191" t="s">
        <v>300</v>
      </c>
      <c r="AU323" s="191" t="s">
        <v>77</v>
      </c>
      <c r="AY323" s="19" t="s">
        <v>156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9" t="s">
        <v>75</v>
      </c>
      <c r="BK323" s="192">
        <f>ROUND(I323*H323,2)</f>
        <v>0</v>
      </c>
      <c r="BL323" s="19" t="s">
        <v>253</v>
      </c>
      <c r="BM323" s="191" t="s">
        <v>546</v>
      </c>
    </row>
    <row r="324" spans="1:65" s="13" customFormat="1" ht="11.25">
      <c r="B324" s="193"/>
      <c r="C324" s="194"/>
      <c r="D324" s="195" t="s">
        <v>166</v>
      </c>
      <c r="E324" s="196" t="s">
        <v>19</v>
      </c>
      <c r="F324" s="197" t="s">
        <v>547</v>
      </c>
      <c r="G324" s="194"/>
      <c r="H324" s="198">
        <v>252</v>
      </c>
      <c r="I324" s="199"/>
      <c r="J324" s="194"/>
      <c r="K324" s="194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166</v>
      </c>
      <c r="AU324" s="204" t="s">
        <v>77</v>
      </c>
      <c r="AV324" s="13" t="s">
        <v>77</v>
      </c>
      <c r="AW324" s="13" t="s">
        <v>30</v>
      </c>
      <c r="AX324" s="13" t="s">
        <v>68</v>
      </c>
      <c r="AY324" s="204" t="s">
        <v>156</v>
      </c>
    </row>
    <row r="325" spans="1:65" s="14" customFormat="1" ht="11.25">
      <c r="B325" s="205"/>
      <c r="C325" s="206"/>
      <c r="D325" s="195" t="s">
        <v>166</v>
      </c>
      <c r="E325" s="207" t="s">
        <v>19</v>
      </c>
      <c r="F325" s="208" t="s">
        <v>168</v>
      </c>
      <c r="G325" s="206"/>
      <c r="H325" s="209">
        <v>252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166</v>
      </c>
      <c r="AU325" s="215" t="s">
        <v>77</v>
      </c>
      <c r="AV325" s="14" t="s">
        <v>164</v>
      </c>
      <c r="AW325" s="14" t="s">
        <v>30</v>
      </c>
      <c r="AX325" s="14" t="s">
        <v>75</v>
      </c>
      <c r="AY325" s="215" t="s">
        <v>156</v>
      </c>
    </row>
    <row r="326" spans="1:65" s="2" customFormat="1" ht="24.2" customHeight="1">
      <c r="A326" s="36"/>
      <c r="B326" s="37"/>
      <c r="C326" s="180" t="s">
        <v>548</v>
      </c>
      <c r="D326" s="180" t="s">
        <v>159</v>
      </c>
      <c r="E326" s="181" t="s">
        <v>549</v>
      </c>
      <c r="F326" s="182" t="s">
        <v>550</v>
      </c>
      <c r="G326" s="183" t="s">
        <v>162</v>
      </c>
      <c r="H326" s="184">
        <v>647.52499999999998</v>
      </c>
      <c r="I326" s="185"/>
      <c r="J326" s="186">
        <f>ROUND(I326*H326,2)</f>
        <v>0</v>
      </c>
      <c r="K326" s="182" t="s">
        <v>163</v>
      </c>
      <c r="L326" s="41"/>
      <c r="M326" s="187" t="s">
        <v>19</v>
      </c>
      <c r="N326" s="188" t="s">
        <v>39</v>
      </c>
      <c r="O326" s="66"/>
      <c r="P326" s="189">
        <f>O326*H326</f>
        <v>0</v>
      </c>
      <c r="Q326" s="189">
        <v>2.0000000000000001E-4</v>
      </c>
      <c r="R326" s="189">
        <f>Q326*H326</f>
        <v>0.12950500000000001</v>
      </c>
      <c r="S326" s="189">
        <v>0</v>
      </c>
      <c r="T326" s="190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1" t="s">
        <v>253</v>
      </c>
      <c r="AT326" s="191" t="s">
        <v>159</v>
      </c>
      <c r="AU326" s="191" t="s">
        <v>77</v>
      </c>
      <c r="AY326" s="19" t="s">
        <v>156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9" t="s">
        <v>75</v>
      </c>
      <c r="BK326" s="192">
        <f>ROUND(I326*H326,2)</f>
        <v>0</v>
      </c>
      <c r="BL326" s="19" t="s">
        <v>253</v>
      </c>
      <c r="BM326" s="191" t="s">
        <v>551</v>
      </c>
    </row>
    <row r="327" spans="1:65" s="13" customFormat="1" ht="11.25">
      <c r="B327" s="193"/>
      <c r="C327" s="194"/>
      <c r="D327" s="195" t="s">
        <v>166</v>
      </c>
      <c r="E327" s="196" t="s">
        <v>19</v>
      </c>
      <c r="F327" s="197" t="s">
        <v>188</v>
      </c>
      <c r="G327" s="194"/>
      <c r="H327" s="198">
        <v>24.378</v>
      </c>
      <c r="I327" s="199"/>
      <c r="J327" s="194"/>
      <c r="K327" s="194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166</v>
      </c>
      <c r="AU327" s="204" t="s">
        <v>77</v>
      </c>
      <c r="AV327" s="13" t="s">
        <v>77</v>
      </c>
      <c r="AW327" s="13" t="s">
        <v>30</v>
      </c>
      <c r="AX327" s="13" t="s">
        <v>68</v>
      </c>
      <c r="AY327" s="204" t="s">
        <v>156</v>
      </c>
    </row>
    <row r="328" spans="1:65" s="13" customFormat="1" ht="11.25">
      <c r="B328" s="193"/>
      <c r="C328" s="194"/>
      <c r="D328" s="195" t="s">
        <v>166</v>
      </c>
      <c r="E328" s="196" t="s">
        <v>19</v>
      </c>
      <c r="F328" s="197" t="s">
        <v>189</v>
      </c>
      <c r="G328" s="194"/>
      <c r="H328" s="198">
        <v>24.378</v>
      </c>
      <c r="I328" s="199"/>
      <c r="J328" s="194"/>
      <c r="K328" s="194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166</v>
      </c>
      <c r="AU328" s="204" t="s">
        <v>77</v>
      </c>
      <c r="AV328" s="13" t="s">
        <v>77</v>
      </c>
      <c r="AW328" s="13" t="s">
        <v>30</v>
      </c>
      <c r="AX328" s="13" t="s">
        <v>68</v>
      </c>
      <c r="AY328" s="204" t="s">
        <v>156</v>
      </c>
    </row>
    <row r="329" spans="1:65" s="13" customFormat="1" ht="11.25">
      <c r="B329" s="193"/>
      <c r="C329" s="194"/>
      <c r="D329" s="195" t="s">
        <v>166</v>
      </c>
      <c r="E329" s="196" t="s">
        <v>19</v>
      </c>
      <c r="F329" s="197" t="s">
        <v>190</v>
      </c>
      <c r="G329" s="194"/>
      <c r="H329" s="198">
        <v>12.218</v>
      </c>
      <c r="I329" s="199"/>
      <c r="J329" s="194"/>
      <c r="K329" s="194"/>
      <c r="L329" s="200"/>
      <c r="M329" s="201"/>
      <c r="N329" s="202"/>
      <c r="O329" s="202"/>
      <c r="P329" s="202"/>
      <c r="Q329" s="202"/>
      <c r="R329" s="202"/>
      <c r="S329" s="202"/>
      <c r="T329" s="203"/>
      <c r="AT329" s="204" t="s">
        <v>166</v>
      </c>
      <c r="AU329" s="204" t="s">
        <v>77</v>
      </c>
      <c r="AV329" s="13" t="s">
        <v>77</v>
      </c>
      <c r="AW329" s="13" t="s">
        <v>30</v>
      </c>
      <c r="AX329" s="13" t="s">
        <v>68</v>
      </c>
      <c r="AY329" s="204" t="s">
        <v>156</v>
      </c>
    </row>
    <row r="330" spans="1:65" s="13" customFormat="1" ht="11.25">
      <c r="B330" s="193"/>
      <c r="C330" s="194"/>
      <c r="D330" s="195" t="s">
        <v>166</v>
      </c>
      <c r="E330" s="196" t="s">
        <v>19</v>
      </c>
      <c r="F330" s="197" t="s">
        <v>191</v>
      </c>
      <c r="G330" s="194"/>
      <c r="H330" s="198">
        <v>44.335000000000001</v>
      </c>
      <c r="I330" s="199"/>
      <c r="J330" s="194"/>
      <c r="K330" s="194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166</v>
      </c>
      <c r="AU330" s="204" t="s">
        <v>77</v>
      </c>
      <c r="AV330" s="13" t="s">
        <v>77</v>
      </c>
      <c r="AW330" s="13" t="s">
        <v>30</v>
      </c>
      <c r="AX330" s="13" t="s">
        <v>68</v>
      </c>
      <c r="AY330" s="204" t="s">
        <v>156</v>
      </c>
    </row>
    <row r="331" spans="1:65" s="13" customFormat="1" ht="11.25">
      <c r="B331" s="193"/>
      <c r="C331" s="194"/>
      <c r="D331" s="195" t="s">
        <v>166</v>
      </c>
      <c r="E331" s="196" t="s">
        <v>19</v>
      </c>
      <c r="F331" s="197" t="s">
        <v>192</v>
      </c>
      <c r="G331" s="194"/>
      <c r="H331" s="198">
        <v>81.614000000000004</v>
      </c>
      <c r="I331" s="199"/>
      <c r="J331" s="194"/>
      <c r="K331" s="194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166</v>
      </c>
      <c r="AU331" s="204" t="s">
        <v>77</v>
      </c>
      <c r="AV331" s="13" t="s">
        <v>77</v>
      </c>
      <c r="AW331" s="13" t="s">
        <v>30</v>
      </c>
      <c r="AX331" s="13" t="s">
        <v>68</v>
      </c>
      <c r="AY331" s="204" t="s">
        <v>156</v>
      </c>
    </row>
    <row r="332" spans="1:65" s="13" customFormat="1" ht="11.25">
      <c r="B332" s="193"/>
      <c r="C332" s="194"/>
      <c r="D332" s="195" t="s">
        <v>166</v>
      </c>
      <c r="E332" s="196" t="s">
        <v>19</v>
      </c>
      <c r="F332" s="197" t="s">
        <v>194</v>
      </c>
      <c r="G332" s="194"/>
      <c r="H332" s="198">
        <v>74.325999999999993</v>
      </c>
      <c r="I332" s="199"/>
      <c r="J332" s="194"/>
      <c r="K332" s="194"/>
      <c r="L332" s="200"/>
      <c r="M332" s="201"/>
      <c r="N332" s="202"/>
      <c r="O332" s="202"/>
      <c r="P332" s="202"/>
      <c r="Q332" s="202"/>
      <c r="R332" s="202"/>
      <c r="S332" s="202"/>
      <c r="T332" s="203"/>
      <c r="AT332" s="204" t="s">
        <v>166</v>
      </c>
      <c r="AU332" s="204" t="s">
        <v>77</v>
      </c>
      <c r="AV332" s="13" t="s">
        <v>77</v>
      </c>
      <c r="AW332" s="13" t="s">
        <v>30</v>
      </c>
      <c r="AX332" s="13" t="s">
        <v>68</v>
      </c>
      <c r="AY332" s="204" t="s">
        <v>156</v>
      </c>
    </row>
    <row r="333" spans="1:65" s="13" customFormat="1" ht="22.5">
      <c r="B333" s="193"/>
      <c r="C333" s="194"/>
      <c r="D333" s="195" t="s">
        <v>166</v>
      </c>
      <c r="E333" s="196" t="s">
        <v>19</v>
      </c>
      <c r="F333" s="197" t="s">
        <v>226</v>
      </c>
      <c r="G333" s="194"/>
      <c r="H333" s="198">
        <v>29.568000000000001</v>
      </c>
      <c r="I333" s="199"/>
      <c r="J333" s="194"/>
      <c r="K333" s="194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166</v>
      </c>
      <c r="AU333" s="204" t="s">
        <v>77</v>
      </c>
      <c r="AV333" s="13" t="s">
        <v>77</v>
      </c>
      <c r="AW333" s="13" t="s">
        <v>30</v>
      </c>
      <c r="AX333" s="13" t="s">
        <v>68</v>
      </c>
      <c r="AY333" s="204" t="s">
        <v>156</v>
      </c>
    </row>
    <row r="334" spans="1:65" s="13" customFormat="1" ht="11.25">
      <c r="B334" s="193"/>
      <c r="C334" s="194"/>
      <c r="D334" s="195" t="s">
        <v>166</v>
      </c>
      <c r="E334" s="196" t="s">
        <v>19</v>
      </c>
      <c r="F334" s="197" t="s">
        <v>195</v>
      </c>
      <c r="G334" s="194"/>
      <c r="H334" s="198">
        <v>166.11500000000001</v>
      </c>
      <c r="I334" s="199"/>
      <c r="J334" s="194"/>
      <c r="K334" s="194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166</v>
      </c>
      <c r="AU334" s="204" t="s">
        <v>77</v>
      </c>
      <c r="AV334" s="13" t="s">
        <v>77</v>
      </c>
      <c r="AW334" s="13" t="s">
        <v>30</v>
      </c>
      <c r="AX334" s="13" t="s">
        <v>68</v>
      </c>
      <c r="AY334" s="204" t="s">
        <v>156</v>
      </c>
    </row>
    <row r="335" spans="1:65" s="13" customFormat="1" ht="11.25">
      <c r="B335" s="193"/>
      <c r="C335" s="194"/>
      <c r="D335" s="195" t="s">
        <v>166</v>
      </c>
      <c r="E335" s="196" t="s">
        <v>19</v>
      </c>
      <c r="F335" s="197" t="s">
        <v>196</v>
      </c>
      <c r="G335" s="194"/>
      <c r="H335" s="198">
        <v>31.29</v>
      </c>
      <c r="I335" s="199"/>
      <c r="J335" s="194"/>
      <c r="K335" s="194"/>
      <c r="L335" s="200"/>
      <c r="M335" s="201"/>
      <c r="N335" s="202"/>
      <c r="O335" s="202"/>
      <c r="P335" s="202"/>
      <c r="Q335" s="202"/>
      <c r="R335" s="202"/>
      <c r="S335" s="202"/>
      <c r="T335" s="203"/>
      <c r="AT335" s="204" t="s">
        <v>166</v>
      </c>
      <c r="AU335" s="204" t="s">
        <v>77</v>
      </c>
      <c r="AV335" s="13" t="s">
        <v>77</v>
      </c>
      <c r="AW335" s="13" t="s">
        <v>30</v>
      </c>
      <c r="AX335" s="13" t="s">
        <v>68</v>
      </c>
      <c r="AY335" s="204" t="s">
        <v>156</v>
      </c>
    </row>
    <row r="336" spans="1:65" s="13" customFormat="1" ht="22.5">
      <c r="B336" s="193"/>
      <c r="C336" s="194"/>
      <c r="D336" s="195" t="s">
        <v>166</v>
      </c>
      <c r="E336" s="196" t="s">
        <v>19</v>
      </c>
      <c r="F336" s="197" t="s">
        <v>531</v>
      </c>
      <c r="G336" s="194"/>
      <c r="H336" s="198">
        <v>129.24700000000001</v>
      </c>
      <c r="I336" s="199"/>
      <c r="J336" s="194"/>
      <c r="K336" s="194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166</v>
      </c>
      <c r="AU336" s="204" t="s">
        <v>77</v>
      </c>
      <c r="AV336" s="13" t="s">
        <v>77</v>
      </c>
      <c r="AW336" s="13" t="s">
        <v>30</v>
      </c>
      <c r="AX336" s="13" t="s">
        <v>68</v>
      </c>
      <c r="AY336" s="204" t="s">
        <v>156</v>
      </c>
    </row>
    <row r="337" spans="1:65" s="13" customFormat="1" ht="11.25">
      <c r="B337" s="193"/>
      <c r="C337" s="194"/>
      <c r="D337" s="195" t="s">
        <v>166</v>
      </c>
      <c r="E337" s="196" t="s">
        <v>19</v>
      </c>
      <c r="F337" s="197" t="s">
        <v>227</v>
      </c>
      <c r="G337" s="194"/>
      <c r="H337" s="198">
        <v>30.056000000000001</v>
      </c>
      <c r="I337" s="199"/>
      <c r="J337" s="194"/>
      <c r="K337" s="194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166</v>
      </c>
      <c r="AU337" s="204" t="s">
        <v>77</v>
      </c>
      <c r="AV337" s="13" t="s">
        <v>77</v>
      </c>
      <c r="AW337" s="13" t="s">
        <v>30</v>
      </c>
      <c r="AX337" s="13" t="s">
        <v>68</v>
      </c>
      <c r="AY337" s="204" t="s">
        <v>156</v>
      </c>
    </row>
    <row r="338" spans="1:65" s="14" customFormat="1" ht="11.25">
      <c r="B338" s="205"/>
      <c r="C338" s="206"/>
      <c r="D338" s="195" t="s">
        <v>166</v>
      </c>
      <c r="E338" s="207" t="s">
        <v>19</v>
      </c>
      <c r="F338" s="208" t="s">
        <v>168</v>
      </c>
      <c r="G338" s="206"/>
      <c r="H338" s="209">
        <v>647.52499999999998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166</v>
      </c>
      <c r="AU338" s="215" t="s">
        <v>77</v>
      </c>
      <c r="AV338" s="14" t="s">
        <v>164</v>
      </c>
      <c r="AW338" s="14" t="s">
        <v>30</v>
      </c>
      <c r="AX338" s="14" t="s">
        <v>75</v>
      </c>
      <c r="AY338" s="215" t="s">
        <v>156</v>
      </c>
    </row>
    <row r="339" spans="1:65" s="2" customFormat="1" ht="37.9" customHeight="1">
      <c r="A339" s="36"/>
      <c r="B339" s="37"/>
      <c r="C339" s="180" t="s">
        <v>552</v>
      </c>
      <c r="D339" s="180" t="s">
        <v>159</v>
      </c>
      <c r="E339" s="181" t="s">
        <v>553</v>
      </c>
      <c r="F339" s="182" t="s">
        <v>554</v>
      </c>
      <c r="G339" s="183" t="s">
        <v>162</v>
      </c>
      <c r="H339" s="184">
        <v>647.52499999999998</v>
      </c>
      <c r="I339" s="185"/>
      <c r="J339" s="186">
        <f>ROUND(I339*H339,2)</f>
        <v>0</v>
      </c>
      <c r="K339" s="182" t="s">
        <v>163</v>
      </c>
      <c r="L339" s="41"/>
      <c r="M339" s="187" t="s">
        <v>19</v>
      </c>
      <c r="N339" s="188" t="s">
        <v>39</v>
      </c>
      <c r="O339" s="66"/>
      <c r="P339" s="189">
        <f>O339*H339</f>
        <v>0</v>
      </c>
      <c r="Q339" s="189">
        <v>2.9E-4</v>
      </c>
      <c r="R339" s="189">
        <f>Q339*H339</f>
        <v>0.18778224999999998</v>
      </c>
      <c r="S339" s="189">
        <v>0</v>
      </c>
      <c r="T339" s="190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1" t="s">
        <v>253</v>
      </c>
      <c r="AT339" s="191" t="s">
        <v>159</v>
      </c>
      <c r="AU339" s="191" t="s">
        <v>77</v>
      </c>
      <c r="AY339" s="19" t="s">
        <v>156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9" t="s">
        <v>75</v>
      </c>
      <c r="BK339" s="192">
        <f>ROUND(I339*H339,2)</f>
        <v>0</v>
      </c>
      <c r="BL339" s="19" t="s">
        <v>253</v>
      </c>
      <c r="BM339" s="191" t="s">
        <v>555</v>
      </c>
    </row>
    <row r="340" spans="1:65" s="13" customFormat="1" ht="11.25">
      <c r="B340" s="193"/>
      <c r="C340" s="194"/>
      <c r="D340" s="195" t="s">
        <v>166</v>
      </c>
      <c r="E340" s="196" t="s">
        <v>19</v>
      </c>
      <c r="F340" s="197" t="s">
        <v>556</v>
      </c>
      <c r="G340" s="194"/>
      <c r="H340" s="198">
        <v>647.52499999999998</v>
      </c>
      <c r="I340" s="199"/>
      <c r="J340" s="194"/>
      <c r="K340" s="194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166</v>
      </c>
      <c r="AU340" s="204" t="s">
        <v>77</v>
      </c>
      <c r="AV340" s="13" t="s">
        <v>77</v>
      </c>
      <c r="AW340" s="13" t="s">
        <v>30</v>
      </c>
      <c r="AX340" s="13" t="s">
        <v>68</v>
      </c>
      <c r="AY340" s="204" t="s">
        <v>156</v>
      </c>
    </row>
    <row r="341" spans="1:65" s="14" customFormat="1" ht="11.25">
      <c r="B341" s="205"/>
      <c r="C341" s="206"/>
      <c r="D341" s="195" t="s">
        <v>166</v>
      </c>
      <c r="E341" s="207" t="s">
        <v>19</v>
      </c>
      <c r="F341" s="208" t="s">
        <v>168</v>
      </c>
      <c r="G341" s="206"/>
      <c r="H341" s="209">
        <v>647.52499999999998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166</v>
      </c>
      <c r="AU341" s="215" t="s">
        <v>77</v>
      </c>
      <c r="AV341" s="14" t="s">
        <v>164</v>
      </c>
      <c r="AW341" s="14" t="s">
        <v>30</v>
      </c>
      <c r="AX341" s="14" t="s">
        <v>75</v>
      </c>
      <c r="AY341" s="215" t="s">
        <v>156</v>
      </c>
    </row>
    <row r="342" spans="1:65" s="12" customFormat="1" ht="25.9" customHeight="1">
      <c r="B342" s="164"/>
      <c r="C342" s="165"/>
      <c r="D342" s="166" t="s">
        <v>67</v>
      </c>
      <c r="E342" s="167" t="s">
        <v>300</v>
      </c>
      <c r="F342" s="167" t="s">
        <v>557</v>
      </c>
      <c r="G342" s="165"/>
      <c r="H342" s="165"/>
      <c r="I342" s="168"/>
      <c r="J342" s="169">
        <f>BK342</f>
        <v>0</v>
      </c>
      <c r="K342" s="165"/>
      <c r="L342" s="170"/>
      <c r="M342" s="171"/>
      <c r="N342" s="172"/>
      <c r="O342" s="172"/>
      <c r="P342" s="173">
        <f>P343</f>
        <v>0</v>
      </c>
      <c r="Q342" s="172"/>
      <c r="R342" s="173">
        <f>R343</f>
        <v>0.83300000000000007</v>
      </c>
      <c r="S342" s="172"/>
      <c r="T342" s="174">
        <f>T343</f>
        <v>0</v>
      </c>
      <c r="AR342" s="175" t="s">
        <v>85</v>
      </c>
      <c r="AT342" s="176" t="s">
        <v>67</v>
      </c>
      <c r="AU342" s="176" t="s">
        <v>68</v>
      </c>
      <c r="AY342" s="175" t="s">
        <v>156</v>
      </c>
      <c r="BK342" s="177">
        <f>BK343</f>
        <v>0</v>
      </c>
    </row>
    <row r="343" spans="1:65" s="12" customFormat="1" ht="22.9" customHeight="1">
      <c r="B343" s="164"/>
      <c r="C343" s="165"/>
      <c r="D343" s="166" t="s">
        <v>67</v>
      </c>
      <c r="E343" s="178" t="s">
        <v>558</v>
      </c>
      <c r="F343" s="178" t="s">
        <v>559</v>
      </c>
      <c r="G343" s="165"/>
      <c r="H343" s="165"/>
      <c r="I343" s="168"/>
      <c r="J343" s="179">
        <f>BK343</f>
        <v>0</v>
      </c>
      <c r="K343" s="165"/>
      <c r="L343" s="170"/>
      <c r="M343" s="171"/>
      <c r="N343" s="172"/>
      <c r="O343" s="172"/>
      <c r="P343" s="173">
        <f>SUM(P344:P347)</f>
        <v>0</v>
      </c>
      <c r="Q343" s="172"/>
      <c r="R343" s="173">
        <f>SUM(R344:R347)</f>
        <v>0.83300000000000007</v>
      </c>
      <c r="S343" s="172"/>
      <c r="T343" s="174">
        <f>SUM(T344:T347)</f>
        <v>0</v>
      </c>
      <c r="AR343" s="175" t="s">
        <v>85</v>
      </c>
      <c r="AT343" s="176" t="s">
        <v>67</v>
      </c>
      <c r="AU343" s="176" t="s">
        <v>75</v>
      </c>
      <c r="AY343" s="175" t="s">
        <v>156</v>
      </c>
      <c r="BK343" s="177">
        <f>SUM(BK344:BK347)</f>
        <v>0</v>
      </c>
    </row>
    <row r="344" spans="1:65" s="2" customFormat="1" ht="24.2" customHeight="1">
      <c r="A344" s="36"/>
      <c r="B344" s="37"/>
      <c r="C344" s="180" t="s">
        <v>560</v>
      </c>
      <c r="D344" s="180" t="s">
        <v>159</v>
      </c>
      <c r="E344" s="181" t="s">
        <v>561</v>
      </c>
      <c r="F344" s="182" t="s">
        <v>562</v>
      </c>
      <c r="G344" s="183" t="s">
        <v>296</v>
      </c>
      <c r="H344" s="184">
        <v>700</v>
      </c>
      <c r="I344" s="185"/>
      <c r="J344" s="186">
        <f>ROUND(I344*H344,2)</f>
        <v>0</v>
      </c>
      <c r="K344" s="182" t="s">
        <v>163</v>
      </c>
      <c r="L344" s="41"/>
      <c r="M344" s="187" t="s">
        <v>19</v>
      </c>
      <c r="N344" s="188" t="s">
        <v>39</v>
      </c>
      <c r="O344" s="66"/>
      <c r="P344" s="189">
        <f>O344*H344</f>
        <v>0</v>
      </c>
      <c r="Q344" s="189">
        <v>1.1900000000000001E-3</v>
      </c>
      <c r="R344" s="189">
        <f>Q344*H344</f>
        <v>0.83300000000000007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500</v>
      </c>
      <c r="AT344" s="191" t="s">
        <v>159</v>
      </c>
      <c r="AU344" s="191" t="s">
        <v>77</v>
      </c>
      <c r="AY344" s="19" t="s">
        <v>156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75</v>
      </c>
      <c r="BK344" s="192">
        <f>ROUND(I344*H344,2)</f>
        <v>0</v>
      </c>
      <c r="BL344" s="19" t="s">
        <v>500</v>
      </c>
      <c r="BM344" s="191" t="s">
        <v>563</v>
      </c>
    </row>
    <row r="345" spans="1:65" s="13" customFormat="1" ht="11.25">
      <c r="B345" s="193"/>
      <c r="C345" s="194"/>
      <c r="D345" s="195" t="s">
        <v>166</v>
      </c>
      <c r="E345" s="196" t="s">
        <v>19</v>
      </c>
      <c r="F345" s="197" t="s">
        <v>564</v>
      </c>
      <c r="G345" s="194"/>
      <c r="H345" s="198">
        <v>350</v>
      </c>
      <c r="I345" s="199"/>
      <c r="J345" s="194"/>
      <c r="K345" s="194"/>
      <c r="L345" s="200"/>
      <c r="M345" s="201"/>
      <c r="N345" s="202"/>
      <c r="O345" s="202"/>
      <c r="P345" s="202"/>
      <c r="Q345" s="202"/>
      <c r="R345" s="202"/>
      <c r="S345" s="202"/>
      <c r="T345" s="203"/>
      <c r="AT345" s="204" t="s">
        <v>166</v>
      </c>
      <c r="AU345" s="204" t="s">
        <v>77</v>
      </c>
      <c r="AV345" s="13" t="s">
        <v>77</v>
      </c>
      <c r="AW345" s="13" t="s">
        <v>30</v>
      </c>
      <c r="AX345" s="13" t="s">
        <v>68</v>
      </c>
      <c r="AY345" s="204" t="s">
        <v>156</v>
      </c>
    </row>
    <row r="346" spans="1:65" s="13" customFormat="1" ht="11.25">
      <c r="B346" s="193"/>
      <c r="C346" s="194"/>
      <c r="D346" s="195" t="s">
        <v>166</v>
      </c>
      <c r="E346" s="196" t="s">
        <v>19</v>
      </c>
      <c r="F346" s="197" t="s">
        <v>565</v>
      </c>
      <c r="G346" s="194"/>
      <c r="H346" s="198">
        <v>350</v>
      </c>
      <c r="I346" s="199"/>
      <c r="J346" s="194"/>
      <c r="K346" s="194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166</v>
      </c>
      <c r="AU346" s="204" t="s">
        <v>77</v>
      </c>
      <c r="AV346" s="13" t="s">
        <v>77</v>
      </c>
      <c r="AW346" s="13" t="s">
        <v>30</v>
      </c>
      <c r="AX346" s="13" t="s">
        <v>68</v>
      </c>
      <c r="AY346" s="204" t="s">
        <v>156</v>
      </c>
    </row>
    <row r="347" spans="1:65" s="14" customFormat="1" ht="11.25">
      <c r="B347" s="205"/>
      <c r="C347" s="206"/>
      <c r="D347" s="195" t="s">
        <v>166</v>
      </c>
      <c r="E347" s="207" t="s">
        <v>19</v>
      </c>
      <c r="F347" s="208" t="s">
        <v>168</v>
      </c>
      <c r="G347" s="206"/>
      <c r="H347" s="209">
        <v>700</v>
      </c>
      <c r="I347" s="210"/>
      <c r="J347" s="206"/>
      <c r="K347" s="206"/>
      <c r="L347" s="211"/>
      <c r="M347" s="240"/>
      <c r="N347" s="241"/>
      <c r="O347" s="241"/>
      <c r="P347" s="241"/>
      <c r="Q347" s="241"/>
      <c r="R347" s="241"/>
      <c r="S347" s="241"/>
      <c r="T347" s="242"/>
      <c r="AT347" s="215" t="s">
        <v>166</v>
      </c>
      <c r="AU347" s="215" t="s">
        <v>77</v>
      </c>
      <c r="AV347" s="14" t="s">
        <v>164</v>
      </c>
      <c r="AW347" s="14" t="s">
        <v>30</v>
      </c>
      <c r="AX347" s="14" t="s">
        <v>75</v>
      </c>
      <c r="AY347" s="215" t="s">
        <v>156</v>
      </c>
    </row>
    <row r="348" spans="1:65" s="2" customFormat="1" ht="6.95" customHeight="1">
      <c r="A348" s="36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41"/>
      <c r="M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</row>
  </sheetData>
  <sheetProtection algorithmName="SHA-512" hashValue="mKem5kcXc77tKrBAg8zdvIZcPtvdUstCIYZaxSj9uVtQTaVZ6f62/1oNUaMfsrpvRfVE4kx2SspKx9bUjTh/iw==" saltValue="IK1YUdROcxrjArB6BvBGGm77awenuizRGv2ZRF6iuMran88xD/mAiaNV6MLGCG+7QnnP0EsX+rRqrtk4od1/6w==" spinCount="100000" sheet="1" objects="1" scenarios="1" formatColumns="0" formatRows="0" autoFilter="0"/>
  <autoFilter ref="C107:K347"/>
  <mergeCells count="15">
    <mergeCell ref="E94:H94"/>
    <mergeCell ref="E98:H98"/>
    <mergeCell ref="E96:H96"/>
    <mergeCell ref="E100:H100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117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566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ROUND(J102,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ROUND((SUM(BE102:BE232)),  2)</f>
        <v>0</v>
      </c>
      <c r="G37" s="36"/>
      <c r="H37" s="36"/>
      <c r="I37" s="126">
        <v>0.21</v>
      </c>
      <c r="J37" s="125">
        <f>ROUND(((SUM(BE102:BE232))*I37),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ROUND((SUM(BF102:BF232)),  2)</f>
        <v>0</v>
      </c>
      <c r="G38" s="36"/>
      <c r="H38" s="36"/>
      <c r="I38" s="126">
        <v>0.15</v>
      </c>
      <c r="J38" s="125">
        <f>ROUND(((SUM(BF102:BF232))*I38),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ROUND((SUM(BG102:BG232)),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ROUND((SUM(BH102:BH232)),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ROUND((SUM(BI102:BI232)),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117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02 - ZTI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J102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567</v>
      </c>
      <c r="E68" s="145"/>
      <c r="F68" s="145"/>
      <c r="G68" s="145"/>
      <c r="H68" s="145"/>
      <c r="I68" s="145"/>
      <c r="J68" s="146">
        <f>J103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126</v>
      </c>
      <c r="E69" s="150"/>
      <c r="F69" s="150"/>
      <c r="G69" s="150"/>
      <c r="H69" s="150"/>
      <c r="I69" s="150"/>
      <c r="J69" s="151">
        <f>J104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127</v>
      </c>
      <c r="E70" s="150"/>
      <c r="F70" s="150"/>
      <c r="G70" s="150"/>
      <c r="H70" s="150"/>
      <c r="I70" s="150"/>
      <c r="J70" s="151">
        <f>J108</f>
        <v>0</v>
      </c>
      <c r="K70" s="98"/>
      <c r="L70" s="152"/>
    </row>
    <row r="71" spans="1:47" s="9" customFormat="1" ht="24.95" customHeight="1">
      <c r="B71" s="142"/>
      <c r="C71" s="143"/>
      <c r="D71" s="144" t="s">
        <v>568</v>
      </c>
      <c r="E71" s="145"/>
      <c r="F71" s="145"/>
      <c r="G71" s="145"/>
      <c r="H71" s="145"/>
      <c r="I71" s="145"/>
      <c r="J71" s="146">
        <f>J116</f>
        <v>0</v>
      </c>
      <c r="K71" s="143"/>
      <c r="L71" s="147"/>
    </row>
    <row r="72" spans="1:47" s="10" customFormat="1" ht="19.899999999999999" customHeight="1">
      <c r="B72" s="148"/>
      <c r="C72" s="98"/>
      <c r="D72" s="149" t="s">
        <v>569</v>
      </c>
      <c r="E72" s="150"/>
      <c r="F72" s="150"/>
      <c r="G72" s="150"/>
      <c r="H72" s="150"/>
      <c r="I72" s="150"/>
      <c r="J72" s="151">
        <f>J117</f>
        <v>0</v>
      </c>
      <c r="K72" s="98"/>
      <c r="L72" s="152"/>
    </row>
    <row r="73" spans="1:47" s="10" customFormat="1" ht="19.899999999999999" customHeight="1">
      <c r="B73" s="148"/>
      <c r="C73" s="98"/>
      <c r="D73" s="149" t="s">
        <v>570</v>
      </c>
      <c r="E73" s="150"/>
      <c r="F73" s="150"/>
      <c r="G73" s="150"/>
      <c r="H73" s="150"/>
      <c r="I73" s="150"/>
      <c r="J73" s="151">
        <f>J134</f>
        <v>0</v>
      </c>
      <c r="K73" s="98"/>
      <c r="L73" s="152"/>
    </row>
    <row r="74" spans="1:47" s="10" customFormat="1" ht="19.899999999999999" customHeight="1">
      <c r="B74" s="148"/>
      <c r="C74" s="98"/>
      <c r="D74" s="149" t="s">
        <v>571</v>
      </c>
      <c r="E74" s="150"/>
      <c r="F74" s="150"/>
      <c r="G74" s="150"/>
      <c r="H74" s="150"/>
      <c r="I74" s="150"/>
      <c r="J74" s="151">
        <f>J179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572</v>
      </c>
      <c r="E75" s="150"/>
      <c r="F75" s="150"/>
      <c r="G75" s="150"/>
      <c r="H75" s="150"/>
      <c r="I75" s="150"/>
      <c r="J75" s="151">
        <f>J217</f>
        <v>0</v>
      </c>
      <c r="K75" s="98"/>
      <c r="L75" s="152"/>
    </row>
    <row r="76" spans="1:47" s="10" customFormat="1" ht="19.899999999999999" customHeight="1">
      <c r="B76" s="148"/>
      <c r="C76" s="98"/>
      <c r="D76" s="149" t="s">
        <v>573</v>
      </c>
      <c r="E76" s="150"/>
      <c r="F76" s="150"/>
      <c r="G76" s="150"/>
      <c r="H76" s="150"/>
      <c r="I76" s="150"/>
      <c r="J76" s="151">
        <f>J221</f>
        <v>0</v>
      </c>
      <c r="K76" s="98"/>
      <c r="L76" s="152"/>
    </row>
    <row r="77" spans="1:47" s="10" customFormat="1" ht="19.899999999999999" customHeight="1">
      <c r="B77" s="148"/>
      <c r="C77" s="98"/>
      <c r="D77" s="149" t="s">
        <v>574</v>
      </c>
      <c r="E77" s="150"/>
      <c r="F77" s="150"/>
      <c r="G77" s="150"/>
      <c r="H77" s="150"/>
      <c r="I77" s="150"/>
      <c r="J77" s="151">
        <f>J227</f>
        <v>0</v>
      </c>
      <c r="K77" s="98"/>
      <c r="L77" s="152"/>
    </row>
    <row r="78" spans="1:47" s="9" customFormat="1" ht="24.95" customHeight="1">
      <c r="B78" s="142"/>
      <c r="C78" s="143"/>
      <c r="D78" s="144" t="s">
        <v>575</v>
      </c>
      <c r="E78" s="145"/>
      <c r="F78" s="145"/>
      <c r="G78" s="145"/>
      <c r="H78" s="145"/>
      <c r="I78" s="145"/>
      <c r="J78" s="146">
        <f>J231</f>
        <v>0</v>
      </c>
      <c r="K78" s="143"/>
      <c r="L78" s="147"/>
    </row>
    <row r="79" spans="1:47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141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4" t="str">
        <f>E7</f>
        <v>Prostějov ON - oprava (ZTI a ÚT ubytovny ve VB)</v>
      </c>
      <c r="F88" s="395"/>
      <c r="G88" s="395"/>
      <c r="H88" s="395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114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1" customFormat="1" ht="16.5" customHeight="1">
      <c r="B90" s="23"/>
      <c r="C90" s="24"/>
      <c r="D90" s="24"/>
      <c r="E90" s="394" t="s">
        <v>115</v>
      </c>
      <c r="F90" s="353"/>
      <c r="G90" s="353"/>
      <c r="H90" s="353"/>
      <c r="I90" s="24"/>
      <c r="J90" s="24"/>
      <c r="K90" s="24"/>
      <c r="L90" s="22"/>
    </row>
    <row r="91" spans="1:31" s="1" customFormat="1" ht="12" customHeight="1">
      <c r="B91" s="23"/>
      <c r="C91" s="31" t="s">
        <v>116</v>
      </c>
      <c r="D91" s="24"/>
      <c r="E91" s="24"/>
      <c r="F91" s="24"/>
      <c r="G91" s="24"/>
      <c r="H91" s="24"/>
      <c r="I91" s="24"/>
      <c r="J91" s="24"/>
      <c r="K91" s="24"/>
      <c r="L91" s="22"/>
    </row>
    <row r="92" spans="1:31" s="2" customFormat="1" ht="16.5" customHeight="1">
      <c r="A92" s="36"/>
      <c r="B92" s="37"/>
      <c r="C92" s="38"/>
      <c r="D92" s="38"/>
      <c r="E92" s="396" t="s">
        <v>117</v>
      </c>
      <c r="F92" s="397"/>
      <c r="G92" s="397"/>
      <c r="H92" s="397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118</v>
      </c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46" t="str">
        <f>E13</f>
        <v>02 - ZTI</v>
      </c>
      <c r="F94" s="397"/>
      <c r="G94" s="397"/>
      <c r="H94" s="397"/>
      <c r="I94" s="38"/>
      <c r="J94" s="38"/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F16</f>
        <v xml:space="preserve"> </v>
      </c>
      <c r="G96" s="38"/>
      <c r="H96" s="38"/>
      <c r="I96" s="31" t="s">
        <v>23</v>
      </c>
      <c r="J96" s="61">
        <f>IF(J16="","",J16)</f>
        <v>0</v>
      </c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24</v>
      </c>
      <c r="D98" s="38"/>
      <c r="E98" s="38"/>
      <c r="F98" s="29" t="str">
        <f>E19</f>
        <v xml:space="preserve"> </v>
      </c>
      <c r="G98" s="38"/>
      <c r="H98" s="38"/>
      <c r="I98" s="31" t="s">
        <v>29</v>
      </c>
      <c r="J98" s="34" t="str">
        <f>E25</f>
        <v xml:space="preserve"> </v>
      </c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27</v>
      </c>
      <c r="D99" s="38"/>
      <c r="E99" s="38"/>
      <c r="F99" s="29" t="str">
        <f>IF(E22="","",E22)</f>
        <v>Vyplň údaj</v>
      </c>
      <c r="G99" s="38"/>
      <c r="H99" s="38"/>
      <c r="I99" s="31" t="s">
        <v>31</v>
      </c>
      <c r="J99" s="34" t="str">
        <f>E28</f>
        <v xml:space="preserve"> </v>
      </c>
      <c r="K99" s="38"/>
      <c r="L99" s="11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1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53"/>
      <c r="B101" s="154"/>
      <c r="C101" s="155" t="s">
        <v>142</v>
      </c>
      <c r="D101" s="156" t="s">
        <v>53</v>
      </c>
      <c r="E101" s="156" t="s">
        <v>49</v>
      </c>
      <c r="F101" s="156" t="s">
        <v>50</v>
      </c>
      <c r="G101" s="156" t="s">
        <v>143</v>
      </c>
      <c r="H101" s="156" t="s">
        <v>144</v>
      </c>
      <c r="I101" s="156" t="s">
        <v>145</v>
      </c>
      <c r="J101" s="156" t="s">
        <v>122</v>
      </c>
      <c r="K101" s="157" t="s">
        <v>146</v>
      </c>
      <c r="L101" s="158"/>
      <c r="M101" s="70" t="s">
        <v>19</v>
      </c>
      <c r="N101" s="71" t="s">
        <v>38</v>
      </c>
      <c r="O101" s="71" t="s">
        <v>147</v>
      </c>
      <c r="P101" s="71" t="s">
        <v>148</v>
      </c>
      <c r="Q101" s="71" t="s">
        <v>149</v>
      </c>
      <c r="R101" s="71" t="s">
        <v>150</v>
      </c>
      <c r="S101" s="71" t="s">
        <v>151</v>
      </c>
      <c r="T101" s="72" t="s">
        <v>152</v>
      </c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</row>
    <row r="102" spans="1:65" s="2" customFormat="1" ht="22.9" customHeight="1">
      <c r="A102" s="36"/>
      <c r="B102" s="37"/>
      <c r="C102" s="77" t="s">
        <v>153</v>
      </c>
      <c r="D102" s="38"/>
      <c r="E102" s="38"/>
      <c r="F102" s="38"/>
      <c r="G102" s="38"/>
      <c r="H102" s="38"/>
      <c r="I102" s="38"/>
      <c r="J102" s="159">
        <f>BK102</f>
        <v>0</v>
      </c>
      <c r="K102" s="38"/>
      <c r="L102" s="41"/>
      <c r="M102" s="73"/>
      <c r="N102" s="160"/>
      <c r="O102" s="74"/>
      <c r="P102" s="161">
        <f>P103+P116+P231</f>
        <v>0</v>
      </c>
      <c r="Q102" s="74"/>
      <c r="R102" s="161">
        <f>R103+R116+R231</f>
        <v>3.2345200000000007</v>
      </c>
      <c r="S102" s="74"/>
      <c r="T102" s="162">
        <f>T103+T116+T231</f>
        <v>7.6988200000000004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67</v>
      </c>
      <c r="AU102" s="19" t="s">
        <v>123</v>
      </c>
      <c r="BK102" s="163">
        <f>BK103+BK116+BK231</f>
        <v>0</v>
      </c>
    </row>
    <row r="103" spans="1:65" s="12" customFormat="1" ht="25.9" customHeight="1">
      <c r="B103" s="164"/>
      <c r="C103" s="165"/>
      <c r="D103" s="166" t="s">
        <v>67</v>
      </c>
      <c r="E103" s="167" t="s">
        <v>154</v>
      </c>
      <c r="F103" s="167" t="s">
        <v>154</v>
      </c>
      <c r="G103" s="165"/>
      <c r="H103" s="165"/>
      <c r="I103" s="168"/>
      <c r="J103" s="169">
        <f>BK103</f>
        <v>0</v>
      </c>
      <c r="K103" s="165"/>
      <c r="L103" s="170"/>
      <c r="M103" s="171"/>
      <c r="N103" s="172"/>
      <c r="O103" s="172"/>
      <c r="P103" s="173">
        <f>P104+P108</f>
        <v>0</v>
      </c>
      <c r="Q103" s="172"/>
      <c r="R103" s="173">
        <f>R104+R108</f>
        <v>0</v>
      </c>
      <c r="S103" s="172"/>
      <c r="T103" s="174">
        <f>T104+T108</f>
        <v>4.9740000000000002</v>
      </c>
      <c r="AR103" s="175" t="s">
        <v>75</v>
      </c>
      <c r="AT103" s="176" t="s">
        <v>67</v>
      </c>
      <c r="AU103" s="176" t="s">
        <v>68</v>
      </c>
      <c r="AY103" s="175" t="s">
        <v>156</v>
      </c>
      <c r="BK103" s="177">
        <f>BK104+BK108</f>
        <v>0</v>
      </c>
    </row>
    <row r="104" spans="1:65" s="12" customFormat="1" ht="22.9" customHeight="1">
      <c r="B104" s="164"/>
      <c r="C104" s="165"/>
      <c r="D104" s="166" t="s">
        <v>67</v>
      </c>
      <c r="E104" s="178" t="s">
        <v>210</v>
      </c>
      <c r="F104" s="178" t="s">
        <v>211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SUM(P105:P107)</f>
        <v>0</v>
      </c>
      <c r="Q104" s="172"/>
      <c r="R104" s="173">
        <f>SUM(R105:R107)</f>
        <v>0</v>
      </c>
      <c r="S104" s="172"/>
      <c r="T104" s="174">
        <f>SUM(T105:T107)</f>
        <v>4.9740000000000002</v>
      </c>
      <c r="AR104" s="175" t="s">
        <v>75</v>
      </c>
      <c r="AT104" s="176" t="s">
        <v>67</v>
      </c>
      <c r="AU104" s="176" t="s">
        <v>75</v>
      </c>
      <c r="AY104" s="175" t="s">
        <v>156</v>
      </c>
      <c r="BK104" s="177">
        <f>SUM(BK105:BK107)</f>
        <v>0</v>
      </c>
    </row>
    <row r="105" spans="1:65" s="2" customFormat="1" ht="49.15" customHeight="1">
      <c r="A105" s="36"/>
      <c r="B105" s="37"/>
      <c r="C105" s="180" t="s">
        <v>75</v>
      </c>
      <c r="D105" s="180" t="s">
        <v>159</v>
      </c>
      <c r="E105" s="181" t="s">
        <v>576</v>
      </c>
      <c r="F105" s="182" t="s">
        <v>577</v>
      </c>
      <c r="G105" s="183" t="s">
        <v>345</v>
      </c>
      <c r="H105" s="184">
        <v>23</v>
      </c>
      <c r="I105" s="185"/>
      <c r="J105" s="186">
        <f>ROUND(I105*H105,2)</f>
        <v>0</v>
      </c>
      <c r="K105" s="182" t="s">
        <v>163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8.0000000000000002E-3</v>
      </c>
      <c r="T105" s="190">
        <f>S105*H105</f>
        <v>0.184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164</v>
      </c>
      <c r="AT105" s="191" t="s">
        <v>159</v>
      </c>
      <c r="AU105" s="191" t="s">
        <v>77</v>
      </c>
      <c r="AY105" s="19" t="s">
        <v>156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75</v>
      </c>
      <c r="BK105" s="192">
        <f>ROUND(I105*H105,2)</f>
        <v>0</v>
      </c>
      <c r="BL105" s="19" t="s">
        <v>164</v>
      </c>
      <c r="BM105" s="191" t="s">
        <v>578</v>
      </c>
    </row>
    <row r="106" spans="1:65" s="2" customFormat="1" ht="37.9" customHeight="1">
      <c r="A106" s="36"/>
      <c r="B106" s="37"/>
      <c r="C106" s="180" t="s">
        <v>77</v>
      </c>
      <c r="D106" s="180" t="s">
        <v>159</v>
      </c>
      <c r="E106" s="181" t="s">
        <v>579</v>
      </c>
      <c r="F106" s="182" t="s">
        <v>580</v>
      </c>
      <c r="G106" s="183" t="s">
        <v>345</v>
      </c>
      <c r="H106" s="184">
        <v>30</v>
      </c>
      <c r="I106" s="185"/>
      <c r="J106" s="186">
        <f>ROUND(I106*H106,2)</f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8.0000000000000002E-3</v>
      </c>
      <c r="T106" s="190">
        <f>S106*H106</f>
        <v>0.24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75</v>
      </c>
      <c r="BK106" s="192">
        <f>ROUND(I106*H106,2)</f>
        <v>0</v>
      </c>
      <c r="BL106" s="19" t="s">
        <v>164</v>
      </c>
      <c r="BM106" s="191" t="s">
        <v>581</v>
      </c>
    </row>
    <row r="107" spans="1:65" s="2" customFormat="1" ht="37.9" customHeight="1">
      <c r="A107" s="36"/>
      <c r="B107" s="37"/>
      <c r="C107" s="180" t="s">
        <v>85</v>
      </c>
      <c r="D107" s="180" t="s">
        <v>159</v>
      </c>
      <c r="E107" s="181" t="s">
        <v>582</v>
      </c>
      <c r="F107" s="182" t="s">
        <v>583</v>
      </c>
      <c r="G107" s="183" t="s">
        <v>296</v>
      </c>
      <c r="H107" s="184">
        <v>350</v>
      </c>
      <c r="I107" s="185"/>
      <c r="J107" s="186">
        <f>ROUND(I107*H107,2)</f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1.2999999999999999E-2</v>
      </c>
      <c r="T107" s="190">
        <f>S107*H107</f>
        <v>4.55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75</v>
      </c>
      <c r="BK107" s="192">
        <f>ROUND(I107*H107,2)</f>
        <v>0</v>
      </c>
      <c r="BL107" s="19" t="s">
        <v>164</v>
      </c>
      <c r="BM107" s="191" t="s">
        <v>584</v>
      </c>
    </row>
    <row r="108" spans="1:65" s="12" customFormat="1" ht="22.9" customHeight="1">
      <c r="B108" s="164"/>
      <c r="C108" s="165"/>
      <c r="D108" s="166" t="s">
        <v>67</v>
      </c>
      <c r="E108" s="178" t="s">
        <v>247</v>
      </c>
      <c r="F108" s="178" t="s">
        <v>248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SUM(P109:P115)</f>
        <v>0</v>
      </c>
      <c r="Q108" s="172"/>
      <c r="R108" s="173">
        <f>SUM(R109:R115)</f>
        <v>0</v>
      </c>
      <c r="S108" s="172"/>
      <c r="T108" s="174">
        <f>SUM(T109:T115)</f>
        <v>0</v>
      </c>
      <c r="AR108" s="175" t="s">
        <v>75</v>
      </c>
      <c r="AT108" s="176" t="s">
        <v>67</v>
      </c>
      <c r="AU108" s="176" t="s">
        <v>75</v>
      </c>
      <c r="AY108" s="175" t="s">
        <v>156</v>
      </c>
      <c r="BK108" s="177">
        <f>SUM(BK109:BK115)</f>
        <v>0</v>
      </c>
    </row>
    <row r="109" spans="1:65" s="2" customFormat="1" ht="37.9" customHeight="1">
      <c r="A109" s="36"/>
      <c r="B109" s="37"/>
      <c r="C109" s="180" t="s">
        <v>164</v>
      </c>
      <c r="D109" s="180" t="s">
        <v>159</v>
      </c>
      <c r="E109" s="181" t="s">
        <v>249</v>
      </c>
      <c r="F109" s="182" t="s">
        <v>250</v>
      </c>
      <c r="G109" s="183" t="s">
        <v>251</v>
      </c>
      <c r="H109" s="184">
        <v>7.6989999999999998</v>
      </c>
      <c r="I109" s="185"/>
      <c r="J109" s="186">
        <f>ROUND(I109*H109,2)</f>
        <v>0</v>
      </c>
      <c r="K109" s="182" t="s">
        <v>163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164</v>
      </c>
      <c r="AT109" s="191" t="s">
        <v>159</v>
      </c>
      <c r="AU109" s="191" t="s">
        <v>77</v>
      </c>
      <c r="AY109" s="19" t="s">
        <v>156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75</v>
      </c>
      <c r="BK109" s="192">
        <f>ROUND(I109*H109,2)</f>
        <v>0</v>
      </c>
      <c r="BL109" s="19" t="s">
        <v>164</v>
      </c>
      <c r="BM109" s="191" t="s">
        <v>585</v>
      </c>
    </row>
    <row r="110" spans="1:65" s="2" customFormat="1" ht="62.65" customHeight="1">
      <c r="A110" s="36"/>
      <c r="B110" s="37"/>
      <c r="C110" s="180" t="s">
        <v>180</v>
      </c>
      <c r="D110" s="180" t="s">
        <v>159</v>
      </c>
      <c r="E110" s="181" t="s">
        <v>254</v>
      </c>
      <c r="F110" s="182" t="s">
        <v>255</v>
      </c>
      <c r="G110" s="183" t="s">
        <v>251</v>
      </c>
      <c r="H110" s="184">
        <v>7.6989999999999998</v>
      </c>
      <c r="I110" s="185"/>
      <c r="J110" s="186">
        <f>ROUND(I110*H110,2)</f>
        <v>0</v>
      </c>
      <c r="K110" s="182" t="s">
        <v>163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164</v>
      </c>
      <c r="AT110" s="191" t="s">
        <v>159</v>
      </c>
      <c r="AU110" s="191" t="s">
        <v>77</v>
      </c>
      <c r="AY110" s="19" t="s">
        <v>156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75</v>
      </c>
      <c r="BK110" s="192">
        <f>ROUND(I110*H110,2)</f>
        <v>0</v>
      </c>
      <c r="BL110" s="19" t="s">
        <v>164</v>
      </c>
      <c r="BM110" s="191" t="s">
        <v>586</v>
      </c>
    </row>
    <row r="111" spans="1:65" s="2" customFormat="1" ht="24.2" customHeight="1">
      <c r="A111" s="36"/>
      <c r="B111" s="37"/>
      <c r="C111" s="180" t="s">
        <v>157</v>
      </c>
      <c r="D111" s="180" t="s">
        <v>159</v>
      </c>
      <c r="E111" s="181" t="s">
        <v>261</v>
      </c>
      <c r="F111" s="182" t="s">
        <v>262</v>
      </c>
      <c r="G111" s="183" t="s">
        <v>251</v>
      </c>
      <c r="H111" s="184">
        <v>7.6989999999999998</v>
      </c>
      <c r="I111" s="185"/>
      <c r="J111" s="186">
        <f>ROUND(I111*H111,2)</f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164</v>
      </c>
      <c r="AT111" s="191" t="s">
        <v>159</v>
      </c>
      <c r="AU111" s="191" t="s">
        <v>77</v>
      </c>
      <c r="AY111" s="19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75</v>
      </c>
      <c r="BK111" s="192">
        <f>ROUND(I111*H111,2)</f>
        <v>0</v>
      </c>
      <c r="BL111" s="19" t="s">
        <v>164</v>
      </c>
      <c r="BM111" s="191" t="s">
        <v>587</v>
      </c>
    </row>
    <row r="112" spans="1:65" s="2" customFormat="1" ht="37.9" customHeight="1">
      <c r="A112" s="36"/>
      <c r="B112" s="37"/>
      <c r="C112" s="180" t="s">
        <v>198</v>
      </c>
      <c r="D112" s="180" t="s">
        <v>159</v>
      </c>
      <c r="E112" s="181" t="s">
        <v>265</v>
      </c>
      <c r="F112" s="182" t="s">
        <v>266</v>
      </c>
      <c r="G112" s="183" t="s">
        <v>251</v>
      </c>
      <c r="H112" s="184">
        <v>230.97</v>
      </c>
      <c r="I112" s="185"/>
      <c r="J112" s="186">
        <f>ROUND(I112*H112,2)</f>
        <v>0</v>
      </c>
      <c r="K112" s="182" t="s">
        <v>163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164</v>
      </c>
      <c r="AT112" s="191" t="s">
        <v>159</v>
      </c>
      <c r="AU112" s="191" t="s">
        <v>77</v>
      </c>
      <c r="AY112" s="19" t="s">
        <v>156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75</v>
      </c>
      <c r="BK112" s="192">
        <f>ROUND(I112*H112,2)</f>
        <v>0</v>
      </c>
      <c r="BL112" s="19" t="s">
        <v>164</v>
      </c>
      <c r="BM112" s="191" t="s">
        <v>588</v>
      </c>
    </row>
    <row r="113" spans="1:65" s="2" customFormat="1" ht="19.5">
      <c r="A113" s="36"/>
      <c r="B113" s="37"/>
      <c r="C113" s="38"/>
      <c r="D113" s="195" t="s">
        <v>257</v>
      </c>
      <c r="E113" s="38"/>
      <c r="F113" s="226" t="s">
        <v>589</v>
      </c>
      <c r="G113" s="38"/>
      <c r="H113" s="38"/>
      <c r="I113" s="227"/>
      <c r="J113" s="38"/>
      <c r="K113" s="38"/>
      <c r="L113" s="41"/>
      <c r="M113" s="228"/>
      <c r="N113" s="229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257</v>
      </c>
      <c r="AU113" s="19" t="s">
        <v>77</v>
      </c>
    </row>
    <row r="114" spans="1:65" s="13" customFormat="1" ht="11.25">
      <c r="B114" s="193"/>
      <c r="C114" s="194"/>
      <c r="D114" s="195" t="s">
        <v>166</v>
      </c>
      <c r="E114" s="194"/>
      <c r="F114" s="197" t="s">
        <v>590</v>
      </c>
      <c r="G114" s="194"/>
      <c r="H114" s="198">
        <v>230.97</v>
      </c>
      <c r="I114" s="199"/>
      <c r="J114" s="194"/>
      <c r="K114" s="194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166</v>
      </c>
      <c r="AU114" s="204" t="s">
        <v>77</v>
      </c>
      <c r="AV114" s="13" t="s">
        <v>77</v>
      </c>
      <c r="AW114" s="13" t="s">
        <v>4</v>
      </c>
      <c r="AX114" s="13" t="s">
        <v>75</v>
      </c>
      <c r="AY114" s="204" t="s">
        <v>156</v>
      </c>
    </row>
    <row r="115" spans="1:65" s="2" customFormat="1" ht="37.9" customHeight="1">
      <c r="A115" s="36"/>
      <c r="B115" s="37"/>
      <c r="C115" s="180" t="s">
        <v>204</v>
      </c>
      <c r="D115" s="180" t="s">
        <v>159</v>
      </c>
      <c r="E115" s="181" t="s">
        <v>270</v>
      </c>
      <c r="F115" s="182" t="s">
        <v>271</v>
      </c>
      <c r="G115" s="183" t="s">
        <v>251</v>
      </c>
      <c r="H115" s="184">
        <v>7.6989999999999998</v>
      </c>
      <c r="I115" s="185"/>
      <c r="J115" s="186">
        <f>ROUND(I115*H115,2)</f>
        <v>0</v>
      </c>
      <c r="K115" s="182" t="s">
        <v>163</v>
      </c>
      <c r="L115" s="41"/>
      <c r="M115" s="187" t="s">
        <v>19</v>
      </c>
      <c r="N115" s="188" t="s">
        <v>39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164</v>
      </c>
      <c r="AT115" s="191" t="s">
        <v>159</v>
      </c>
      <c r="AU115" s="191" t="s">
        <v>77</v>
      </c>
      <c r="AY115" s="19" t="s">
        <v>156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75</v>
      </c>
      <c r="BK115" s="192">
        <f>ROUND(I115*H115,2)</f>
        <v>0</v>
      </c>
      <c r="BL115" s="19" t="s">
        <v>164</v>
      </c>
      <c r="BM115" s="191" t="s">
        <v>591</v>
      </c>
    </row>
    <row r="116" spans="1:65" s="12" customFormat="1" ht="25.9" customHeight="1">
      <c r="B116" s="164"/>
      <c r="C116" s="165"/>
      <c r="D116" s="166" t="s">
        <v>67</v>
      </c>
      <c r="E116" s="167" t="s">
        <v>284</v>
      </c>
      <c r="F116" s="167" t="s">
        <v>284</v>
      </c>
      <c r="G116" s="165"/>
      <c r="H116" s="165"/>
      <c r="I116" s="168"/>
      <c r="J116" s="169">
        <f>BK116</f>
        <v>0</v>
      </c>
      <c r="K116" s="165"/>
      <c r="L116" s="170"/>
      <c r="M116" s="171"/>
      <c r="N116" s="172"/>
      <c r="O116" s="172"/>
      <c r="P116" s="173">
        <f>P117+P134+P179+P217+P221+P227</f>
        <v>0</v>
      </c>
      <c r="Q116" s="172"/>
      <c r="R116" s="173">
        <f>R117+R134+R179+R217+R221+R227</f>
        <v>3.2345200000000007</v>
      </c>
      <c r="S116" s="172"/>
      <c r="T116" s="174">
        <f>T117+T134+T179+T217+T221+T227</f>
        <v>2.7248200000000002</v>
      </c>
      <c r="AR116" s="175" t="s">
        <v>77</v>
      </c>
      <c r="AT116" s="176" t="s">
        <v>67</v>
      </c>
      <c r="AU116" s="176" t="s">
        <v>68</v>
      </c>
      <c r="AY116" s="175" t="s">
        <v>156</v>
      </c>
      <c r="BK116" s="177">
        <f>BK117+BK134+BK179+BK217+BK221+BK227</f>
        <v>0</v>
      </c>
    </row>
    <row r="117" spans="1:65" s="12" customFormat="1" ht="22.9" customHeight="1">
      <c r="B117" s="164"/>
      <c r="C117" s="165"/>
      <c r="D117" s="166" t="s">
        <v>67</v>
      </c>
      <c r="E117" s="178" t="s">
        <v>592</v>
      </c>
      <c r="F117" s="178" t="s">
        <v>593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SUM(P118:P133)</f>
        <v>0</v>
      </c>
      <c r="Q117" s="172"/>
      <c r="R117" s="173">
        <f>SUM(R118:R133)</f>
        <v>0.29025000000000006</v>
      </c>
      <c r="S117" s="172"/>
      <c r="T117" s="174">
        <f>SUM(T118:T133)</f>
        <v>1.2682</v>
      </c>
      <c r="AR117" s="175" t="s">
        <v>77</v>
      </c>
      <c r="AT117" s="176" t="s">
        <v>67</v>
      </c>
      <c r="AU117" s="176" t="s">
        <v>75</v>
      </c>
      <c r="AY117" s="175" t="s">
        <v>156</v>
      </c>
      <c r="BK117" s="177">
        <f>SUM(BK118:BK133)</f>
        <v>0</v>
      </c>
    </row>
    <row r="118" spans="1:65" s="2" customFormat="1" ht="24.2" customHeight="1">
      <c r="A118" s="36"/>
      <c r="B118" s="37"/>
      <c r="C118" s="180" t="s">
        <v>210</v>
      </c>
      <c r="D118" s="180" t="s">
        <v>159</v>
      </c>
      <c r="E118" s="181" t="s">
        <v>594</v>
      </c>
      <c r="F118" s="182" t="s">
        <v>595</v>
      </c>
      <c r="G118" s="183" t="s">
        <v>296</v>
      </c>
      <c r="H118" s="184">
        <v>85</v>
      </c>
      <c r="I118" s="185"/>
      <c r="J118" s="186">
        <f t="shared" ref="J118:J133" si="0">ROUND(I118*H118,2)</f>
        <v>0</v>
      </c>
      <c r="K118" s="182" t="s">
        <v>163</v>
      </c>
      <c r="L118" s="41"/>
      <c r="M118" s="187" t="s">
        <v>19</v>
      </c>
      <c r="N118" s="188" t="s">
        <v>39</v>
      </c>
      <c r="O118" s="66"/>
      <c r="P118" s="189">
        <f t="shared" ref="P118:P133" si="1">O118*H118</f>
        <v>0</v>
      </c>
      <c r="Q118" s="189">
        <v>0</v>
      </c>
      <c r="R118" s="189">
        <f t="shared" ref="R118:R133" si="2">Q118*H118</f>
        <v>0</v>
      </c>
      <c r="S118" s="189">
        <v>1.4919999999999999E-2</v>
      </c>
      <c r="T118" s="190">
        <f t="shared" ref="T118:T133" si="3">S118*H118</f>
        <v>1.2682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253</v>
      </c>
      <c r="AT118" s="191" t="s">
        <v>159</v>
      </c>
      <c r="AU118" s="191" t="s">
        <v>77</v>
      </c>
      <c r="AY118" s="19" t="s">
        <v>156</v>
      </c>
      <c r="BE118" s="192">
        <f t="shared" ref="BE118:BE133" si="4">IF(N118="základní",J118,0)</f>
        <v>0</v>
      </c>
      <c r="BF118" s="192">
        <f t="shared" ref="BF118:BF133" si="5">IF(N118="snížená",J118,0)</f>
        <v>0</v>
      </c>
      <c r="BG118" s="192">
        <f t="shared" ref="BG118:BG133" si="6">IF(N118="zákl. přenesená",J118,0)</f>
        <v>0</v>
      </c>
      <c r="BH118" s="192">
        <f t="shared" ref="BH118:BH133" si="7">IF(N118="sníž. přenesená",J118,0)</f>
        <v>0</v>
      </c>
      <c r="BI118" s="192">
        <f t="shared" ref="BI118:BI133" si="8">IF(N118="nulová",J118,0)</f>
        <v>0</v>
      </c>
      <c r="BJ118" s="19" t="s">
        <v>75</v>
      </c>
      <c r="BK118" s="192">
        <f t="shared" ref="BK118:BK133" si="9">ROUND(I118*H118,2)</f>
        <v>0</v>
      </c>
      <c r="BL118" s="19" t="s">
        <v>253</v>
      </c>
      <c r="BM118" s="191" t="s">
        <v>596</v>
      </c>
    </row>
    <row r="119" spans="1:65" s="2" customFormat="1" ht="24.2" customHeight="1">
      <c r="A119" s="36"/>
      <c r="B119" s="37"/>
      <c r="C119" s="180" t="s">
        <v>216</v>
      </c>
      <c r="D119" s="180" t="s">
        <v>159</v>
      </c>
      <c r="E119" s="181" t="s">
        <v>597</v>
      </c>
      <c r="F119" s="182" t="s">
        <v>598</v>
      </c>
      <c r="G119" s="183" t="s">
        <v>345</v>
      </c>
      <c r="H119" s="184">
        <v>7</v>
      </c>
      <c r="I119" s="185"/>
      <c r="J119" s="186">
        <f t="shared" si="0"/>
        <v>0</v>
      </c>
      <c r="K119" s="182" t="s">
        <v>163</v>
      </c>
      <c r="L119" s="41"/>
      <c r="M119" s="187" t="s">
        <v>19</v>
      </c>
      <c r="N119" s="188" t="s">
        <v>39</v>
      </c>
      <c r="O119" s="66"/>
      <c r="P119" s="189">
        <f t="shared" si="1"/>
        <v>0</v>
      </c>
      <c r="Q119" s="189">
        <v>1E-3</v>
      </c>
      <c r="R119" s="189">
        <f t="shared" si="2"/>
        <v>7.0000000000000001E-3</v>
      </c>
      <c r="S119" s="189">
        <v>0</v>
      </c>
      <c r="T119" s="190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253</v>
      </c>
      <c r="AT119" s="191" t="s">
        <v>159</v>
      </c>
      <c r="AU119" s="191" t="s">
        <v>77</v>
      </c>
      <c r="AY119" s="19" t="s">
        <v>156</v>
      </c>
      <c r="BE119" s="192">
        <f t="shared" si="4"/>
        <v>0</v>
      </c>
      <c r="BF119" s="192">
        <f t="shared" si="5"/>
        <v>0</v>
      </c>
      <c r="BG119" s="192">
        <f t="shared" si="6"/>
        <v>0</v>
      </c>
      <c r="BH119" s="192">
        <f t="shared" si="7"/>
        <v>0</v>
      </c>
      <c r="BI119" s="192">
        <f t="shared" si="8"/>
        <v>0</v>
      </c>
      <c r="BJ119" s="19" t="s">
        <v>75</v>
      </c>
      <c r="BK119" s="192">
        <f t="shared" si="9"/>
        <v>0</v>
      </c>
      <c r="BL119" s="19" t="s">
        <v>253</v>
      </c>
      <c r="BM119" s="191" t="s">
        <v>599</v>
      </c>
    </row>
    <row r="120" spans="1:65" s="2" customFormat="1" ht="24.2" customHeight="1">
      <c r="A120" s="36"/>
      <c r="B120" s="37"/>
      <c r="C120" s="180" t="s">
        <v>222</v>
      </c>
      <c r="D120" s="180" t="s">
        <v>159</v>
      </c>
      <c r="E120" s="181" t="s">
        <v>600</v>
      </c>
      <c r="F120" s="182" t="s">
        <v>601</v>
      </c>
      <c r="G120" s="183" t="s">
        <v>296</v>
      </c>
      <c r="H120" s="184">
        <v>118</v>
      </c>
      <c r="I120" s="185"/>
      <c r="J120" s="186">
        <f t="shared" si="0"/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 t="shared" si="1"/>
        <v>0</v>
      </c>
      <c r="Q120" s="189">
        <v>2.0100000000000001E-3</v>
      </c>
      <c r="R120" s="189">
        <f t="shared" si="2"/>
        <v>0.23718</v>
      </c>
      <c r="S120" s="189">
        <v>0</v>
      </c>
      <c r="T120" s="190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253</v>
      </c>
      <c r="AT120" s="191" t="s">
        <v>159</v>
      </c>
      <c r="AU120" s="191" t="s">
        <v>77</v>
      </c>
      <c r="AY120" s="19" t="s">
        <v>156</v>
      </c>
      <c r="BE120" s="192">
        <f t="shared" si="4"/>
        <v>0</v>
      </c>
      <c r="BF120" s="192">
        <f t="shared" si="5"/>
        <v>0</v>
      </c>
      <c r="BG120" s="192">
        <f t="shared" si="6"/>
        <v>0</v>
      </c>
      <c r="BH120" s="192">
        <f t="shared" si="7"/>
        <v>0</v>
      </c>
      <c r="BI120" s="192">
        <f t="shared" si="8"/>
        <v>0</v>
      </c>
      <c r="BJ120" s="19" t="s">
        <v>75</v>
      </c>
      <c r="BK120" s="192">
        <f t="shared" si="9"/>
        <v>0</v>
      </c>
      <c r="BL120" s="19" t="s">
        <v>253</v>
      </c>
      <c r="BM120" s="191" t="s">
        <v>602</v>
      </c>
    </row>
    <row r="121" spans="1:65" s="2" customFormat="1" ht="14.45" customHeight="1">
      <c r="A121" s="36"/>
      <c r="B121" s="37"/>
      <c r="C121" s="180" t="s">
        <v>229</v>
      </c>
      <c r="D121" s="180" t="s">
        <v>159</v>
      </c>
      <c r="E121" s="181" t="s">
        <v>603</v>
      </c>
      <c r="F121" s="182" t="s">
        <v>604</v>
      </c>
      <c r="G121" s="183" t="s">
        <v>296</v>
      </c>
      <c r="H121" s="184">
        <v>92</v>
      </c>
      <c r="I121" s="185"/>
      <c r="J121" s="186">
        <f t="shared" si="0"/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 t="shared" si="1"/>
        <v>0</v>
      </c>
      <c r="Q121" s="189">
        <v>4.8000000000000001E-4</v>
      </c>
      <c r="R121" s="189">
        <f t="shared" si="2"/>
        <v>4.4159999999999998E-2</v>
      </c>
      <c r="S121" s="189">
        <v>0</v>
      </c>
      <c r="T121" s="190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253</v>
      </c>
      <c r="AT121" s="191" t="s">
        <v>159</v>
      </c>
      <c r="AU121" s="191" t="s">
        <v>77</v>
      </c>
      <c r="AY121" s="19" t="s">
        <v>156</v>
      </c>
      <c r="BE121" s="192">
        <f t="shared" si="4"/>
        <v>0</v>
      </c>
      <c r="BF121" s="192">
        <f t="shared" si="5"/>
        <v>0</v>
      </c>
      <c r="BG121" s="192">
        <f t="shared" si="6"/>
        <v>0</v>
      </c>
      <c r="BH121" s="192">
        <f t="shared" si="7"/>
        <v>0</v>
      </c>
      <c r="BI121" s="192">
        <f t="shared" si="8"/>
        <v>0</v>
      </c>
      <c r="BJ121" s="19" t="s">
        <v>75</v>
      </c>
      <c r="BK121" s="192">
        <f t="shared" si="9"/>
        <v>0</v>
      </c>
      <c r="BL121" s="19" t="s">
        <v>253</v>
      </c>
      <c r="BM121" s="191" t="s">
        <v>605</v>
      </c>
    </row>
    <row r="122" spans="1:65" s="2" customFormat="1" ht="24.2" customHeight="1">
      <c r="A122" s="36"/>
      <c r="B122" s="37"/>
      <c r="C122" s="180" t="s">
        <v>236</v>
      </c>
      <c r="D122" s="180" t="s">
        <v>159</v>
      </c>
      <c r="E122" s="181" t="s">
        <v>606</v>
      </c>
      <c r="F122" s="182" t="s">
        <v>607</v>
      </c>
      <c r="G122" s="183" t="s">
        <v>345</v>
      </c>
      <c r="H122" s="184">
        <v>14</v>
      </c>
      <c r="I122" s="185"/>
      <c r="J122" s="186">
        <f t="shared" si="0"/>
        <v>0</v>
      </c>
      <c r="K122" s="182" t="s">
        <v>163</v>
      </c>
      <c r="L122" s="41"/>
      <c r="M122" s="187" t="s">
        <v>19</v>
      </c>
      <c r="N122" s="188" t="s">
        <v>39</v>
      </c>
      <c r="O122" s="66"/>
      <c r="P122" s="189">
        <f t="shared" si="1"/>
        <v>0</v>
      </c>
      <c r="Q122" s="189">
        <v>0</v>
      </c>
      <c r="R122" s="189">
        <f t="shared" si="2"/>
        <v>0</v>
      </c>
      <c r="S122" s="189">
        <v>0</v>
      </c>
      <c r="T122" s="190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253</v>
      </c>
      <c r="AT122" s="191" t="s">
        <v>159</v>
      </c>
      <c r="AU122" s="191" t="s">
        <v>77</v>
      </c>
      <c r="AY122" s="19" t="s">
        <v>156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19" t="s">
        <v>75</v>
      </c>
      <c r="BK122" s="192">
        <f t="shared" si="9"/>
        <v>0</v>
      </c>
      <c r="BL122" s="19" t="s">
        <v>253</v>
      </c>
      <c r="BM122" s="191" t="s">
        <v>608</v>
      </c>
    </row>
    <row r="123" spans="1:65" s="2" customFormat="1" ht="24.2" customHeight="1">
      <c r="A123" s="36"/>
      <c r="B123" s="37"/>
      <c r="C123" s="180" t="s">
        <v>243</v>
      </c>
      <c r="D123" s="180" t="s">
        <v>159</v>
      </c>
      <c r="E123" s="181" t="s">
        <v>609</v>
      </c>
      <c r="F123" s="182" t="s">
        <v>610</v>
      </c>
      <c r="G123" s="183" t="s">
        <v>345</v>
      </c>
      <c r="H123" s="184">
        <v>8</v>
      </c>
      <c r="I123" s="185"/>
      <c r="J123" s="186">
        <f t="shared" si="0"/>
        <v>0</v>
      </c>
      <c r="K123" s="182" t="s">
        <v>163</v>
      </c>
      <c r="L123" s="41"/>
      <c r="M123" s="187" t="s">
        <v>19</v>
      </c>
      <c r="N123" s="188" t="s">
        <v>39</v>
      </c>
      <c r="O123" s="66"/>
      <c r="P123" s="189">
        <f t="shared" si="1"/>
        <v>0</v>
      </c>
      <c r="Q123" s="189">
        <v>0</v>
      </c>
      <c r="R123" s="189">
        <f t="shared" si="2"/>
        <v>0</v>
      </c>
      <c r="S123" s="189">
        <v>0</v>
      </c>
      <c r="T123" s="190">
        <f t="shared" si="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253</v>
      </c>
      <c r="AT123" s="191" t="s">
        <v>159</v>
      </c>
      <c r="AU123" s="191" t="s">
        <v>77</v>
      </c>
      <c r="AY123" s="19" t="s">
        <v>156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19" t="s">
        <v>75</v>
      </c>
      <c r="BK123" s="192">
        <f t="shared" si="9"/>
        <v>0</v>
      </c>
      <c r="BL123" s="19" t="s">
        <v>253</v>
      </c>
      <c r="BM123" s="191" t="s">
        <v>611</v>
      </c>
    </row>
    <row r="124" spans="1:65" s="2" customFormat="1" ht="24.2" customHeight="1">
      <c r="A124" s="36"/>
      <c r="B124" s="37"/>
      <c r="C124" s="180" t="s">
        <v>8</v>
      </c>
      <c r="D124" s="180" t="s">
        <v>159</v>
      </c>
      <c r="E124" s="181" t="s">
        <v>612</v>
      </c>
      <c r="F124" s="182" t="s">
        <v>613</v>
      </c>
      <c r="G124" s="183" t="s">
        <v>345</v>
      </c>
      <c r="H124" s="184">
        <v>12</v>
      </c>
      <c r="I124" s="185"/>
      <c r="J124" s="186">
        <f t="shared" si="0"/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 t="shared" si="1"/>
        <v>0</v>
      </c>
      <c r="Q124" s="189">
        <v>0</v>
      </c>
      <c r="R124" s="189">
        <f t="shared" si="2"/>
        <v>0</v>
      </c>
      <c r="S124" s="189">
        <v>0</v>
      </c>
      <c r="T124" s="190">
        <f t="shared" si="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253</v>
      </c>
      <c r="AT124" s="191" t="s">
        <v>159</v>
      </c>
      <c r="AU124" s="191" t="s">
        <v>77</v>
      </c>
      <c r="AY124" s="19" t="s">
        <v>156</v>
      </c>
      <c r="BE124" s="192">
        <f t="shared" si="4"/>
        <v>0</v>
      </c>
      <c r="BF124" s="192">
        <f t="shared" si="5"/>
        <v>0</v>
      </c>
      <c r="BG124" s="192">
        <f t="shared" si="6"/>
        <v>0</v>
      </c>
      <c r="BH124" s="192">
        <f t="shared" si="7"/>
        <v>0</v>
      </c>
      <c r="BI124" s="192">
        <f t="shared" si="8"/>
        <v>0</v>
      </c>
      <c r="BJ124" s="19" t="s">
        <v>75</v>
      </c>
      <c r="BK124" s="192">
        <f t="shared" si="9"/>
        <v>0</v>
      </c>
      <c r="BL124" s="19" t="s">
        <v>253</v>
      </c>
      <c r="BM124" s="191" t="s">
        <v>614</v>
      </c>
    </row>
    <row r="125" spans="1:65" s="2" customFormat="1" ht="24.2" customHeight="1">
      <c r="A125" s="36"/>
      <c r="B125" s="37"/>
      <c r="C125" s="180" t="s">
        <v>253</v>
      </c>
      <c r="D125" s="180" t="s">
        <v>159</v>
      </c>
      <c r="E125" s="181" t="s">
        <v>615</v>
      </c>
      <c r="F125" s="182" t="s">
        <v>616</v>
      </c>
      <c r="G125" s="183" t="s">
        <v>345</v>
      </c>
      <c r="H125" s="184">
        <v>4</v>
      </c>
      <c r="I125" s="185"/>
      <c r="J125" s="186">
        <f t="shared" si="0"/>
        <v>0</v>
      </c>
      <c r="K125" s="182" t="s">
        <v>163</v>
      </c>
      <c r="L125" s="41"/>
      <c r="M125" s="187" t="s">
        <v>19</v>
      </c>
      <c r="N125" s="188" t="s">
        <v>39</v>
      </c>
      <c r="O125" s="66"/>
      <c r="P125" s="189">
        <f t="shared" si="1"/>
        <v>0</v>
      </c>
      <c r="Q125" s="189">
        <v>6.0000000000000002E-5</v>
      </c>
      <c r="R125" s="189">
        <f t="shared" si="2"/>
        <v>2.4000000000000001E-4</v>
      </c>
      <c r="S125" s="189">
        <v>0</v>
      </c>
      <c r="T125" s="190">
        <f t="shared" si="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253</v>
      </c>
      <c r="AT125" s="191" t="s">
        <v>159</v>
      </c>
      <c r="AU125" s="191" t="s">
        <v>77</v>
      </c>
      <c r="AY125" s="19" t="s">
        <v>156</v>
      </c>
      <c r="BE125" s="192">
        <f t="shared" si="4"/>
        <v>0</v>
      </c>
      <c r="BF125" s="192">
        <f t="shared" si="5"/>
        <v>0</v>
      </c>
      <c r="BG125" s="192">
        <f t="shared" si="6"/>
        <v>0</v>
      </c>
      <c r="BH125" s="192">
        <f t="shared" si="7"/>
        <v>0</v>
      </c>
      <c r="BI125" s="192">
        <f t="shared" si="8"/>
        <v>0</v>
      </c>
      <c r="BJ125" s="19" t="s">
        <v>75</v>
      </c>
      <c r="BK125" s="192">
        <f t="shared" si="9"/>
        <v>0</v>
      </c>
      <c r="BL125" s="19" t="s">
        <v>253</v>
      </c>
      <c r="BM125" s="191" t="s">
        <v>617</v>
      </c>
    </row>
    <row r="126" spans="1:65" s="2" customFormat="1" ht="14.45" customHeight="1">
      <c r="A126" s="36"/>
      <c r="B126" s="37"/>
      <c r="C126" s="230" t="s">
        <v>260</v>
      </c>
      <c r="D126" s="230" t="s">
        <v>300</v>
      </c>
      <c r="E126" s="231" t="s">
        <v>618</v>
      </c>
      <c r="F126" s="232" t="s">
        <v>619</v>
      </c>
      <c r="G126" s="233" t="s">
        <v>345</v>
      </c>
      <c r="H126" s="234">
        <v>4</v>
      </c>
      <c r="I126" s="235"/>
      <c r="J126" s="236">
        <f t="shared" si="0"/>
        <v>0</v>
      </c>
      <c r="K126" s="232" t="s">
        <v>163</v>
      </c>
      <c r="L126" s="237"/>
      <c r="M126" s="238" t="s">
        <v>19</v>
      </c>
      <c r="N126" s="239" t="s">
        <v>39</v>
      </c>
      <c r="O126" s="66"/>
      <c r="P126" s="189">
        <f t="shared" si="1"/>
        <v>0</v>
      </c>
      <c r="Q126" s="189">
        <v>3.8000000000000002E-4</v>
      </c>
      <c r="R126" s="189">
        <f t="shared" si="2"/>
        <v>1.5200000000000001E-3</v>
      </c>
      <c r="S126" s="189">
        <v>0</v>
      </c>
      <c r="T126" s="190">
        <f t="shared" si="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303</v>
      </c>
      <c r="AT126" s="191" t="s">
        <v>300</v>
      </c>
      <c r="AU126" s="191" t="s">
        <v>77</v>
      </c>
      <c r="AY126" s="19" t="s">
        <v>156</v>
      </c>
      <c r="BE126" s="192">
        <f t="shared" si="4"/>
        <v>0</v>
      </c>
      <c r="BF126" s="192">
        <f t="shared" si="5"/>
        <v>0</v>
      </c>
      <c r="BG126" s="192">
        <f t="shared" si="6"/>
        <v>0</v>
      </c>
      <c r="BH126" s="192">
        <f t="shared" si="7"/>
        <v>0</v>
      </c>
      <c r="BI126" s="192">
        <f t="shared" si="8"/>
        <v>0</v>
      </c>
      <c r="BJ126" s="19" t="s">
        <v>75</v>
      </c>
      <c r="BK126" s="192">
        <f t="shared" si="9"/>
        <v>0</v>
      </c>
      <c r="BL126" s="19" t="s">
        <v>253</v>
      </c>
      <c r="BM126" s="191" t="s">
        <v>620</v>
      </c>
    </row>
    <row r="127" spans="1:65" s="2" customFormat="1" ht="24.2" customHeight="1">
      <c r="A127" s="36"/>
      <c r="B127" s="37"/>
      <c r="C127" s="180" t="s">
        <v>264</v>
      </c>
      <c r="D127" s="180" t="s">
        <v>159</v>
      </c>
      <c r="E127" s="181" t="s">
        <v>621</v>
      </c>
      <c r="F127" s="182" t="s">
        <v>622</v>
      </c>
      <c r="G127" s="183" t="s">
        <v>345</v>
      </c>
      <c r="H127" s="184">
        <v>1</v>
      </c>
      <c r="I127" s="185"/>
      <c r="J127" s="186">
        <f t="shared" si="0"/>
        <v>0</v>
      </c>
      <c r="K127" s="182" t="s">
        <v>163</v>
      </c>
      <c r="L127" s="41"/>
      <c r="M127" s="187" t="s">
        <v>19</v>
      </c>
      <c r="N127" s="188" t="s">
        <v>39</v>
      </c>
      <c r="O127" s="66"/>
      <c r="P127" s="189">
        <f t="shared" si="1"/>
        <v>0</v>
      </c>
      <c r="Q127" s="189">
        <v>2.0000000000000002E-5</v>
      </c>
      <c r="R127" s="189">
        <f t="shared" si="2"/>
        <v>2.0000000000000002E-5</v>
      </c>
      <c r="S127" s="189">
        <v>0</v>
      </c>
      <c r="T127" s="190">
        <f t="shared" si="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253</v>
      </c>
      <c r="AT127" s="191" t="s">
        <v>159</v>
      </c>
      <c r="AU127" s="191" t="s">
        <v>77</v>
      </c>
      <c r="AY127" s="19" t="s">
        <v>156</v>
      </c>
      <c r="BE127" s="192">
        <f t="shared" si="4"/>
        <v>0</v>
      </c>
      <c r="BF127" s="192">
        <f t="shared" si="5"/>
        <v>0</v>
      </c>
      <c r="BG127" s="192">
        <f t="shared" si="6"/>
        <v>0</v>
      </c>
      <c r="BH127" s="192">
        <f t="shared" si="7"/>
        <v>0</v>
      </c>
      <c r="BI127" s="192">
        <f t="shared" si="8"/>
        <v>0</v>
      </c>
      <c r="BJ127" s="19" t="s">
        <v>75</v>
      </c>
      <c r="BK127" s="192">
        <f t="shared" si="9"/>
        <v>0</v>
      </c>
      <c r="BL127" s="19" t="s">
        <v>253</v>
      </c>
      <c r="BM127" s="191" t="s">
        <v>623</v>
      </c>
    </row>
    <row r="128" spans="1:65" s="2" customFormat="1" ht="24.2" customHeight="1">
      <c r="A128" s="36"/>
      <c r="B128" s="37"/>
      <c r="C128" s="230" t="s">
        <v>269</v>
      </c>
      <c r="D128" s="230" t="s">
        <v>300</v>
      </c>
      <c r="E128" s="231" t="s">
        <v>624</v>
      </c>
      <c r="F128" s="232" t="s">
        <v>625</v>
      </c>
      <c r="G128" s="233" t="s">
        <v>345</v>
      </c>
      <c r="H128" s="234">
        <v>1</v>
      </c>
      <c r="I128" s="235"/>
      <c r="J128" s="236">
        <f t="shared" si="0"/>
        <v>0</v>
      </c>
      <c r="K128" s="232" t="s">
        <v>163</v>
      </c>
      <c r="L128" s="237"/>
      <c r="M128" s="238" t="s">
        <v>19</v>
      </c>
      <c r="N128" s="239" t="s">
        <v>39</v>
      </c>
      <c r="O128" s="66"/>
      <c r="P128" s="189">
        <f t="shared" si="1"/>
        <v>0</v>
      </c>
      <c r="Q128" s="189">
        <v>1.2999999999999999E-4</v>
      </c>
      <c r="R128" s="189">
        <f t="shared" si="2"/>
        <v>1.2999999999999999E-4</v>
      </c>
      <c r="S128" s="189">
        <v>0</v>
      </c>
      <c r="T128" s="190">
        <f t="shared" si="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303</v>
      </c>
      <c r="AT128" s="191" t="s">
        <v>300</v>
      </c>
      <c r="AU128" s="191" t="s">
        <v>77</v>
      </c>
      <c r="AY128" s="19" t="s">
        <v>156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9" t="s">
        <v>75</v>
      </c>
      <c r="BK128" s="192">
        <f t="shared" si="9"/>
        <v>0</v>
      </c>
      <c r="BL128" s="19" t="s">
        <v>253</v>
      </c>
      <c r="BM128" s="191" t="s">
        <v>626</v>
      </c>
    </row>
    <row r="129" spans="1:65" s="2" customFormat="1" ht="24.2" customHeight="1">
      <c r="A129" s="36"/>
      <c r="B129" s="37"/>
      <c r="C129" s="180" t="s">
        <v>275</v>
      </c>
      <c r="D129" s="180" t="s">
        <v>159</v>
      </c>
      <c r="E129" s="181" t="s">
        <v>627</v>
      </c>
      <c r="F129" s="182" t="s">
        <v>628</v>
      </c>
      <c r="G129" s="183" t="s">
        <v>296</v>
      </c>
      <c r="H129" s="184">
        <v>210</v>
      </c>
      <c r="I129" s="185"/>
      <c r="J129" s="186">
        <f t="shared" si="0"/>
        <v>0</v>
      </c>
      <c r="K129" s="182" t="s">
        <v>163</v>
      </c>
      <c r="L129" s="41"/>
      <c r="M129" s="187" t="s">
        <v>19</v>
      </c>
      <c r="N129" s="188" t="s">
        <v>39</v>
      </c>
      <c r="O129" s="66"/>
      <c r="P129" s="189">
        <f t="shared" si="1"/>
        <v>0</v>
      </c>
      <c r="Q129" s="189">
        <v>0</v>
      </c>
      <c r="R129" s="189">
        <f t="shared" si="2"/>
        <v>0</v>
      </c>
      <c r="S129" s="189">
        <v>0</v>
      </c>
      <c r="T129" s="190">
        <f t="shared" si="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253</v>
      </c>
      <c r="AT129" s="191" t="s">
        <v>159</v>
      </c>
      <c r="AU129" s="191" t="s">
        <v>77</v>
      </c>
      <c r="AY129" s="19" t="s">
        <v>156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9" t="s">
        <v>75</v>
      </c>
      <c r="BK129" s="192">
        <f t="shared" si="9"/>
        <v>0</v>
      </c>
      <c r="BL129" s="19" t="s">
        <v>253</v>
      </c>
      <c r="BM129" s="191" t="s">
        <v>629</v>
      </c>
    </row>
    <row r="130" spans="1:65" s="2" customFormat="1" ht="37.9" customHeight="1">
      <c r="A130" s="36"/>
      <c r="B130" s="37"/>
      <c r="C130" s="180" t="s">
        <v>7</v>
      </c>
      <c r="D130" s="180" t="s">
        <v>159</v>
      </c>
      <c r="E130" s="181" t="s">
        <v>630</v>
      </c>
      <c r="F130" s="182" t="s">
        <v>631</v>
      </c>
      <c r="G130" s="183" t="s">
        <v>251</v>
      </c>
      <c r="H130" s="184">
        <v>3.2349999999999999</v>
      </c>
      <c r="I130" s="185"/>
      <c r="J130" s="186">
        <f t="shared" si="0"/>
        <v>0</v>
      </c>
      <c r="K130" s="182" t="s">
        <v>163</v>
      </c>
      <c r="L130" s="41"/>
      <c r="M130" s="187" t="s">
        <v>19</v>
      </c>
      <c r="N130" s="188" t="s">
        <v>39</v>
      </c>
      <c r="O130" s="66"/>
      <c r="P130" s="189">
        <f t="shared" si="1"/>
        <v>0</v>
      </c>
      <c r="Q130" s="189">
        <v>0</v>
      </c>
      <c r="R130" s="189">
        <f t="shared" si="2"/>
        <v>0</v>
      </c>
      <c r="S130" s="189">
        <v>0</v>
      </c>
      <c r="T130" s="190">
        <f t="shared" si="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253</v>
      </c>
      <c r="AT130" s="191" t="s">
        <v>159</v>
      </c>
      <c r="AU130" s="191" t="s">
        <v>77</v>
      </c>
      <c r="AY130" s="19" t="s">
        <v>156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9" t="s">
        <v>75</v>
      </c>
      <c r="BK130" s="192">
        <f t="shared" si="9"/>
        <v>0</v>
      </c>
      <c r="BL130" s="19" t="s">
        <v>253</v>
      </c>
      <c r="BM130" s="191" t="s">
        <v>632</v>
      </c>
    </row>
    <row r="131" spans="1:65" s="2" customFormat="1" ht="49.15" customHeight="1">
      <c r="A131" s="36"/>
      <c r="B131" s="37"/>
      <c r="C131" s="180" t="s">
        <v>288</v>
      </c>
      <c r="D131" s="180" t="s">
        <v>159</v>
      </c>
      <c r="E131" s="181" t="s">
        <v>633</v>
      </c>
      <c r="F131" s="182" t="s">
        <v>634</v>
      </c>
      <c r="G131" s="183" t="s">
        <v>251</v>
      </c>
      <c r="H131" s="184">
        <v>0.28999999999999998</v>
      </c>
      <c r="I131" s="185"/>
      <c r="J131" s="186">
        <f t="shared" si="0"/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253</v>
      </c>
      <c r="AT131" s="191" t="s">
        <v>159</v>
      </c>
      <c r="AU131" s="191" t="s">
        <v>77</v>
      </c>
      <c r="AY131" s="19" t="s">
        <v>156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9" t="s">
        <v>75</v>
      </c>
      <c r="BK131" s="192">
        <f t="shared" si="9"/>
        <v>0</v>
      </c>
      <c r="BL131" s="19" t="s">
        <v>253</v>
      </c>
      <c r="BM131" s="191" t="s">
        <v>635</v>
      </c>
    </row>
    <row r="132" spans="1:65" s="2" customFormat="1" ht="49.15" customHeight="1">
      <c r="A132" s="36"/>
      <c r="B132" s="37"/>
      <c r="C132" s="180" t="s">
        <v>293</v>
      </c>
      <c r="D132" s="180" t="s">
        <v>159</v>
      </c>
      <c r="E132" s="181" t="s">
        <v>636</v>
      </c>
      <c r="F132" s="182" t="s">
        <v>637</v>
      </c>
      <c r="G132" s="183" t="s">
        <v>251</v>
      </c>
      <c r="H132" s="184">
        <v>0.28999999999999998</v>
      </c>
      <c r="I132" s="185"/>
      <c r="J132" s="186">
        <f t="shared" si="0"/>
        <v>0</v>
      </c>
      <c r="K132" s="182" t="s">
        <v>163</v>
      </c>
      <c r="L132" s="41"/>
      <c r="M132" s="187" t="s">
        <v>19</v>
      </c>
      <c r="N132" s="188" t="s">
        <v>39</v>
      </c>
      <c r="O132" s="66"/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253</v>
      </c>
      <c r="AT132" s="191" t="s">
        <v>159</v>
      </c>
      <c r="AU132" s="191" t="s">
        <v>77</v>
      </c>
      <c r="AY132" s="19" t="s">
        <v>156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9" t="s">
        <v>75</v>
      </c>
      <c r="BK132" s="192">
        <f t="shared" si="9"/>
        <v>0</v>
      </c>
      <c r="BL132" s="19" t="s">
        <v>253</v>
      </c>
      <c r="BM132" s="191" t="s">
        <v>638</v>
      </c>
    </row>
    <row r="133" spans="1:65" s="2" customFormat="1" ht="14.45" customHeight="1">
      <c r="A133" s="36"/>
      <c r="B133" s="37"/>
      <c r="C133" s="180" t="s">
        <v>299</v>
      </c>
      <c r="D133" s="180" t="s">
        <v>159</v>
      </c>
      <c r="E133" s="181" t="s">
        <v>639</v>
      </c>
      <c r="F133" s="182" t="s">
        <v>640</v>
      </c>
      <c r="G133" s="183" t="s">
        <v>641</v>
      </c>
      <c r="H133" s="184">
        <v>6</v>
      </c>
      <c r="I133" s="185"/>
      <c r="J133" s="186">
        <f t="shared" si="0"/>
        <v>0</v>
      </c>
      <c r="K133" s="182" t="s">
        <v>19</v>
      </c>
      <c r="L133" s="41"/>
      <c r="M133" s="187" t="s">
        <v>19</v>
      </c>
      <c r="N133" s="188" t="s">
        <v>39</v>
      </c>
      <c r="O133" s="66"/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253</v>
      </c>
      <c r="AT133" s="191" t="s">
        <v>159</v>
      </c>
      <c r="AU133" s="191" t="s">
        <v>77</v>
      </c>
      <c r="AY133" s="19" t="s">
        <v>156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9" t="s">
        <v>75</v>
      </c>
      <c r="BK133" s="192">
        <f t="shared" si="9"/>
        <v>0</v>
      </c>
      <c r="BL133" s="19" t="s">
        <v>253</v>
      </c>
      <c r="BM133" s="191" t="s">
        <v>642</v>
      </c>
    </row>
    <row r="134" spans="1:65" s="12" customFormat="1" ht="22.9" customHeight="1">
      <c r="B134" s="164"/>
      <c r="C134" s="165"/>
      <c r="D134" s="166" t="s">
        <v>67</v>
      </c>
      <c r="E134" s="178" t="s">
        <v>643</v>
      </c>
      <c r="F134" s="178" t="s">
        <v>644</v>
      </c>
      <c r="G134" s="165"/>
      <c r="H134" s="165"/>
      <c r="I134" s="168"/>
      <c r="J134" s="179">
        <f>BK134</f>
        <v>0</v>
      </c>
      <c r="K134" s="165"/>
      <c r="L134" s="170"/>
      <c r="M134" s="171"/>
      <c r="N134" s="172"/>
      <c r="O134" s="172"/>
      <c r="P134" s="173">
        <f>SUM(P135:P178)</f>
        <v>0</v>
      </c>
      <c r="Q134" s="172"/>
      <c r="R134" s="173">
        <f>SUM(R135:R178)</f>
        <v>1.5857000000000003</v>
      </c>
      <c r="S134" s="172"/>
      <c r="T134" s="174">
        <f>SUM(T135:T178)</f>
        <v>0.68652000000000002</v>
      </c>
      <c r="AR134" s="175" t="s">
        <v>77</v>
      </c>
      <c r="AT134" s="176" t="s">
        <v>67</v>
      </c>
      <c r="AU134" s="176" t="s">
        <v>75</v>
      </c>
      <c r="AY134" s="175" t="s">
        <v>156</v>
      </c>
      <c r="BK134" s="177">
        <f>SUM(BK135:BK178)</f>
        <v>0</v>
      </c>
    </row>
    <row r="135" spans="1:65" s="2" customFormat="1" ht="49.15" customHeight="1">
      <c r="A135" s="36"/>
      <c r="B135" s="37"/>
      <c r="C135" s="180" t="s">
        <v>306</v>
      </c>
      <c r="D135" s="180" t="s">
        <v>159</v>
      </c>
      <c r="E135" s="181" t="s">
        <v>645</v>
      </c>
      <c r="F135" s="182" t="s">
        <v>646</v>
      </c>
      <c r="G135" s="183" t="s">
        <v>296</v>
      </c>
      <c r="H135" s="184">
        <v>50</v>
      </c>
      <c r="I135" s="185"/>
      <c r="J135" s="186">
        <f t="shared" ref="J135:J178" si="10">ROUND(I135*H135,2)</f>
        <v>0</v>
      </c>
      <c r="K135" s="182" t="s">
        <v>163</v>
      </c>
      <c r="L135" s="41"/>
      <c r="M135" s="187" t="s">
        <v>19</v>
      </c>
      <c r="N135" s="188" t="s">
        <v>39</v>
      </c>
      <c r="O135" s="66"/>
      <c r="P135" s="189">
        <f t="shared" ref="P135:P178" si="11">O135*H135</f>
        <v>0</v>
      </c>
      <c r="Q135" s="189">
        <v>0</v>
      </c>
      <c r="R135" s="189">
        <f t="shared" ref="R135:R178" si="12">Q135*H135</f>
        <v>0</v>
      </c>
      <c r="S135" s="189">
        <v>5.3099999999999996E-3</v>
      </c>
      <c r="T135" s="190">
        <f t="shared" ref="T135:T178" si="13">S135*H135</f>
        <v>0.26549999999999996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253</v>
      </c>
      <c r="AT135" s="191" t="s">
        <v>159</v>
      </c>
      <c r="AU135" s="191" t="s">
        <v>77</v>
      </c>
      <c r="AY135" s="19" t="s">
        <v>156</v>
      </c>
      <c r="BE135" s="192">
        <f t="shared" ref="BE135:BE178" si="14">IF(N135="základní",J135,0)</f>
        <v>0</v>
      </c>
      <c r="BF135" s="192">
        <f t="shared" ref="BF135:BF178" si="15">IF(N135="snížená",J135,0)</f>
        <v>0</v>
      </c>
      <c r="BG135" s="192">
        <f t="shared" ref="BG135:BG178" si="16">IF(N135="zákl. přenesená",J135,0)</f>
        <v>0</v>
      </c>
      <c r="BH135" s="192">
        <f t="shared" ref="BH135:BH178" si="17">IF(N135="sníž. přenesená",J135,0)</f>
        <v>0</v>
      </c>
      <c r="BI135" s="192">
        <f t="shared" ref="BI135:BI178" si="18">IF(N135="nulová",J135,0)</f>
        <v>0</v>
      </c>
      <c r="BJ135" s="19" t="s">
        <v>75</v>
      </c>
      <c r="BK135" s="192">
        <f t="shared" ref="BK135:BK178" si="19">ROUND(I135*H135,2)</f>
        <v>0</v>
      </c>
      <c r="BL135" s="19" t="s">
        <v>253</v>
      </c>
      <c r="BM135" s="191" t="s">
        <v>647</v>
      </c>
    </row>
    <row r="136" spans="1:65" s="2" customFormat="1" ht="49.15" customHeight="1">
      <c r="A136" s="36"/>
      <c r="B136" s="37"/>
      <c r="C136" s="180" t="s">
        <v>312</v>
      </c>
      <c r="D136" s="180" t="s">
        <v>159</v>
      </c>
      <c r="E136" s="181" t="s">
        <v>648</v>
      </c>
      <c r="F136" s="182" t="s">
        <v>649</v>
      </c>
      <c r="G136" s="183" t="s">
        <v>296</v>
      </c>
      <c r="H136" s="184">
        <v>22</v>
      </c>
      <c r="I136" s="185"/>
      <c r="J136" s="186">
        <f t="shared" si="10"/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 t="shared" si="11"/>
        <v>0</v>
      </c>
      <c r="Q136" s="189">
        <v>0</v>
      </c>
      <c r="R136" s="189">
        <f t="shared" si="12"/>
        <v>0</v>
      </c>
      <c r="S136" s="189">
        <v>5.9699999999999996E-3</v>
      </c>
      <c r="T136" s="190">
        <f t="shared" si="13"/>
        <v>0.13133999999999998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253</v>
      </c>
      <c r="AT136" s="191" t="s">
        <v>159</v>
      </c>
      <c r="AU136" s="191" t="s">
        <v>77</v>
      </c>
      <c r="AY136" s="19" t="s">
        <v>156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9" t="s">
        <v>75</v>
      </c>
      <c r="BK136" s="192">
        <f t="shared" si="19"/>
        <v>0</v>
      </c>
      <c r="BL136" s="19" t="s">
        <v>253</v>
      </c>
      <c r="BM136" s="191" t="s">
        <v>650</v>
      </c>
    </row>
    <row r="137" spans="1:65" s="2" customFormat="1" ht="24.2" customHeight="1">
      <c r="A137" s="36"/>
      <c r="B137" s="37"/>
      <c r="C137" s="180" t="s">
        <v>316</v>
      </c>
      <c r="D137" s="180" t="s">
        <v>159</v>
      </c>
      <c r="E137" s="181" t="s">
        <v>651</v>
      </c>
      <c r="F137" s="182" t="s">
        <v>652</v>
      </c>
      <c r="G137" s="183" t="s">
        <v>296</v>
      </c>
      <c r="H137" s="184">
        <v>24</v>
      </c>
      <c r="I137" s="185"/>
      <c r="J137" s="186">
        <f t="shared" si="10"/>
        <v>0</v>
      </c>
      <c r="K137" s="182" t="s">
        <v>163</v>
      </c>
      <c r="L137" s="41"/>
      <c r="M137" s="187" t="s">
        <v>19</v>
      </c>
      <c r="N137" s="188" t="s">
        <v>39</v>
      </c>
      <c r="O137" s="66"/>
      <c r="P137" s="189">
        <f t="shared" si="11"/>
        <v>0</v>
      </c>
      <c r="Q137" s="189">
        <v>0</v>
      </c>
      <c r="R137" s="189">
        <f t="shared" si="12"/>
        <v>0</v>
      </c>
      <c r="S137" s="189">
        <v>2.1299999999999999E-3</v>
      </c>
      <c r="T137" s="190">
        <f t="shared" si="13"/>
        <v>5.1119999999999999E-2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253</v>
      </c>
      <c r="AT137" s="191" t="s">
        <v>159</v>
      </c>
      <c r="AU137" s="191" t="s">
        <v>77</v>
      </c>
      <c r="AY137" s="19" t="s">
        <v>156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9" t="s">
        <v>75</v>
      </c>
      <c r="BK137" s="192">
        <f t="shared" si="19"/>
        <v>0</v>
      </c>
      <c r="BL137" s="19" t="s">
        <v>253</v>
      </c>
      <c r="BM137" s="191" t="s">
        <v>653</v>
      </c>
    </row>
    <row r="138" spans="1:65" s="2" customFormat="1" ht="24.2" customHeight="1">
      <c r="A138" s="36"/>
      <c r="B138" s="37"/>
      <c r="C138" s="180" t="s">
        <v>322</v>
      </c>
      <c r="D138" s="180" t="s">
        <v>159</v>
      </c>
      <c r="E138" s="181" t="s">
        <v>654</v>
      </c>
      <c r="F138" s="182" t="s">
        <v>655</v>
      </c>
      <c r="G138" s="183" t="s">
        <v>296</v>
      </c>
      <c r="H138" s="184">
        <v>48</v>
      </c>
      <c r="I138" s="185"/>
      <c r="J138" s="186">
        <f t="shared" si="10"/>
        <v>0</v>
      </c>
      <c r="K138" s="182" t="s">
        <v>163</v>
      </c>
      <c r="L138" s="41"/>
      <c r="M138" s="187" t="s">
        <v>19</v>
      </c>
      <c r="N138" s="188" t="s">
        <v>39</v>
      </c>
      <c r="O138" s="66"/>
      <c r="P138" s="189">
        <f t="shared" si="11"/>
        <v>0</v>
      </c>
      <c r="Q138" s="189">
        <v>0</v>
      </c>
      <c r="R138" s="189">
        <f t="shared" si="12"/>
        <v>0</v>
      </c>
      <c r="S138" s="189">
        <v>4.9699999999999996E-3</v>
      </c>
      <c r="T138" s="190">
        <f t="shared" si="13"/>
        <v>0.23855999999999999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253</v>
      </c>
      <c r="AT138" s="191" t="s">
        <v>159</v>
      </c>
      <c r="AU138" s="191" t="s">
        <v>77</v>
      </c>
      <c r="AY138" s="19" t="s">
        <v>156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9" t="s">
        <v>75</v>
      </c>
      <c r="BK138" s="192">
        <f t="shared" si="19"/>
        <v>0</v>
      </c>
      <c r="BL138" s="19" t="s">
        <v>253</v>
      </c>
      <c r="BM138" s="191" t="s">
        <v>656</v>
      </c>
    </row>
    <row r="139" spans="1:65" s="2" customFormat="1" ht="24.2" customHeight="1">
      <c r="A139" s="36"/>
      <c r="B139" s="37"/>
      <c r="C139" s="180" t="s">
        <v>329</v>
      </c>
      <c r="D139" s="180" t="s">
        <v>159</v>
      </c>
      <c r="E139" s="181" t="s">
        <v>657</v>
      </c>
      <c r="F139" s="182" t="s">
        <v>658</v>
      </c>
      <c r="G139" s="183" t="s">
        <v>296</v>
      </c>
      <c r="H139" s="184">
        <v>343</v>
      </c>
      <c r="I139" s="185"/>
      <c r="J139" s="186">
        <f t="shared" si="10"/>
        <v>0</v>
      </c>
      <c r="K139" s="182" t="s">
        <v>163</v>
      </c>
      <c r="L139" s="41"/>
      <c r="M139" s="187" t="s">
        <v>19</v>
      </c>
      <c r="N139" s="188" t="s">
        <v>39</v>
      </c>
      <c r="O139" s="66"/>
      <c r="P139" s="189">
        <f t="shared" si="11"/>
        <v>0</v>
      </c>
      <c r="Q139" s="189">
        <v>9.7999999999999997E-4</v>
      </c>
      <c r="R139" s="189">
        <f t="shared" si="12"/>
        <v>0.33613999999999999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253</v>
      </c>
      <c r="AT139" s="191" t="s">
        <v>159</v>
      </c>
      <c r="AU139" s="191" t="s">
        <v>77</v>
      </c>
      <c r="AY139" s="19" t="s">
        <v>156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75</v>
      </c>
      <c r="BK139" s="192">
        <f t="shared" si="19"/>
        <v>0</v>
      </c>
      <c r="BL139" s="19" t="s">
        <v>253</v>
      </c>
      <c r="BM139" s="191" t="s">
        <v>659</v>
      </c>
    </row>
    <row r="140" spans="1:65" s="2" customFormat="1" ht="24.2" customHeight="1">
      <c r="A140" s="36"/>
      <c r="B140" s="37"/>
      <c r="C140" s="180" t="s">
        <v>333</v>
      </c>
      <c r="D140" s="180" t="s">
        <v>159</v>
      </c>
      <c r="E140" s="181" t="s">
        <v>660</v>
      </c>
      <c r="F140" s="182" t="s">
        <v>661</v>
      </c>
      <c r="G140" s="183" t="s">
        <v>296</v>
      </c>
      <c r="H140" s="184">
        <v>19</v>
      </c>
      <c r="I140" s="185"/>
      <c r="J140" s="186">
        <f t="shared" si="10"/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 t="shared" si="11"/>
        <v>0</v>
      </c>
      <c r="Q140" s="189">
        <v>1.2600000000000001E-3</v>
      </c>
      <c r="R140" s="189">
        <f t="shared" si="12"/>
        <v>2.3939999999999999E-2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253</v>
      </c>
      <c r="AT140" s="191" t="s">
        <v>159</v>
      </c>
      <c r="AU140" s="191" t="s">
        <v>77</v>
      </c>
      <c r="AY140" s="19" t="s">
        <v>156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75</v>
      </c>
      <c r="BK140" s="192">
        <f t="shared" si="19"/>
        <v>0</v>
      </c>
      <c r="BL140" s="19" t="s">
        <v>253</v>
      </c>
      <c r="BM140" s="191" t="s">
        <v>662</v>
      </c>
    </row>
    <row r="141" spans="1:65" s="2" customFormat="1" ht="24.2" customHeight="1">
      <c r="A141" s="36"/>
      <c r="B141" s="37"/>
      <c r="C141" s="180" t="s">
        <v>337</v>
      </c>
      <c r="D141" s="180" t="s">
        <v>159</v>
      </c>
      <c r="E141" s="181" t="s">
        <v>663</v>
      </c>
      <c r="F141" s="182" t="s">
        <v>664</v>
      </c>
      <c r="G141" s="183" t="s">
        <v>296</v>
      </c>
      <c r="H141" s="184">
        <v>145</v>
      </c>
      <c r="I141" s="185"/>
      <c r="J141" s="186">
        <f t="shared" si="10"/>
        <v>0</v>
      </c>
      <c r="K141" s="182" t="s">
        <v>163</v>
      </c>
      <c r="L141" s="41"/>
      <c r="M141" s="187" t="s">
        <v>19</v>
      </c>
      <c r="N141" s="188" t="s">
        <v>39</v>
      </c>
      <c r="O141" s="66"/>
      <c r="P141" s="189">
        <f t="shared" si="11"/>
        <v>0</v>
      </c>
      <c r="Q141" s="189">
        <v>1.5299999999999999E-3</v>
      </c>
      <c r="R141" s="189">
        <f t="shared" si="12"/>
        <v>0.22184999999999999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253</v>
      </c>
      <c r="AT141" s="191" t="s">
        <v>159</v>
      </c>
      <c r="AU141" s="191" t="s">
        <v>77</v>
      </c>
      <c r="AY141" s="19" t="s">
        <v>156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75</v>
      </c>
      <c r="BK141" s="192">
        <f t="shared" si="19"/>
        <v>0</v>
      </c>
      <c r="BL141" s="19" t="s">
        <v>253</v>
      </c>
      <c r="BM141" s="191" t="s">
        <v>665</v>
      </c>
    </row>
    <row r="142" spans="1:65" s="2" customFormat="1" ht="24.2" customHeight="1">
      <c r="A142" s="36"/>
      <c r="B142" s="37"/>
      <c r="C142" s="180" t="s">
        <v>303</v>
      </c>
      <c r="D142" s="180" t="s">
        <v>159</v>
      </c>
      <c r="E142" s="181" t="s">
        <v>666</v>
      </c>
      <c r="F142" s="182" t="s">
        <v>667</v>
      </c>
      <c r="G142" s="183" t="s">
        <v>296</v>
      </c>
      <c r="H142" s="184">
        <v>103</v>
      </c>
      <c r="I142" s="185"/>
      <c r="J142" s="186">
        <f t="shared" si="10"/>
        <v>0</v>
      </c>
      <c r="K142" s="182" t="s">
        <v>163</v>
      </c>
      <c r="L142" s="41"/>
      <c r="M142" s="187" t="s">
        <v>19</v>
      </c>
      <c r="N142" s="188" t="s">
        <v>39</v>
      </c>
      <c r="O142" s="66"/>
      <c r="P142" s="189">
        <f t="shared" si="11"/>
        <v>0</v>
      </c>
      <c r="Q142" s="189">
        <v>3.7299999999999998E-3</v>
      </c>
      <c r="R142" s="189">
        <f t="shared" si="12"/>
        <v>0.38418999999999998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253</v>
      </c>
      <c r="AT142" s="191" t="s">
        <v>159</v>
      </c>
      <c r="AU142" s="191" t="s">
        <v>77</v>
      </c>
      <c r="AY142" s="19" t="s">
        <v>156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75</v>
      </c>
      <c r="BK142" s="192">
        <f t="shared" si="19"/>
        <v>0</v>
      </c>
      <c r="BL142" s="19" t="s">
        <v>253</v>
      </c>
      <c r="BM142" s="191" t="s">
        <v>668</v>
      </c>
    </row>
    <row r="143" spans="1:65" s="2" customFormat="1" ht="24.2" customHeight="1">
      <c r="A143" s="36"/>
      <c r="B143" s="37"/>
      <c r="C143" s="180" t="s">
        <v>348</v>
      </c>
      <c r="D143" s="180" t="s">
        <v>159</v>
      </c>
      <c r="E143" s="181" t="s">
        <v>669</v>
      </c>
      <c r="F143" s="182" t="s">
        <v>670</v>
      </c>
      <c r="G143" s="183" t="s">
        <v>296</v>
      </c>
      <c r="H143" s="184">
        <v>40</v>
      </c>
      <c r="I143" s="185"/>
      <c r="J143" s="186">
        <f t="shared" si="10"/>
        <v>0</v>
      </c>
      <c r="K143" s="182" t="s">
        <v>163</v>
      </c>
      <c r="L143" s="41"/>
      <c r="M143" s="187" t="s">
        <v>19</v>
      </c>
      <c r="N143" s="188" t="s">
        <v>39</v>
      </c>
      <c r="O143" s="66"/>
      <c r="P143" s="189">
        <f t="shared" si="11"/>
        <v>0</v>
      </c>
      <c r="Q143" s="189">
        <v>6.3E-3</v>
      </c>
      <c r="R143" s="189">
        <f t="shared" si="12"/>
        <v>0.252</v>
      </c>
      <c r="S143" s="189">
        <v>0</v>
      </c>
      <c r="T143" s="19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253</v>
      </c>
      <c r="AT143" s="191" t="s">
        <v>159</v>
      </c>
      <c r="AU143" s="191" t="s">
        <v>77</v>
      </c>
      <c r="AY143" s="19" t="s">
        <v>156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9" t="s">
        <v>75</v>
      </c>
      <c r="BK143" s="192">
        <f t="shared" si="19"/>
        <v>0</v>
      </c>
      <c r="BL143" s="19" t="s">
        <v>253</v>
      </c>
      <c r="BM143" s="191" t="s">
        <v>671</v>
      </c>
    </row>
    <row r="144" spans="1:65" s="2" customFormat="1" ht="49.15" customHeight="1">
      <c r="A144" s="36"/>
      <c r="B144" s="37"/>
      <c r="C144" s="180" t="s">
        <v>352</v>
      </c>
      <c r="D144" s="180" t="s">
        <v>159</v>
      </c>
      <c r="E144" s="181" t="s">
        <v>672</v>
      </c>
      <c r="F144" s="182" t="s">
        <v>673</v>
      </c>
      <c r="G144" s="183" t="s">
        <v>296</v>
      </c>
      <c r="H144" s="184">
        <v>295</v>
      </c>
      <c r="I144" s="185"/>
      <c r="J144" s="186">
        <f t="shared" si="10"/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 t="shared" si="11"/>
        <v>0</v>
      </c>
      <c r="Q144" s="189">
        <v>5.0000000000000002E-5</v>
      </c>
      <c r="R144" s="189">
        <f t="shared" si="12"/>
        <v>1.4750000000000001E-2</v>
      </c>
      <c r="S144" s="189">
        <v>0</v>
      </c>
      <c r="T144" s="19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253</v>
      </c>
      <c r="AT144" s="191" t="s">
        <v>159</v>
      </c>
      <c r="AU144" s="191" t="s">
        <v>77</v>
      </c>
      <c r="AY144" s="19" t="s">
        <v>156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9" t="s">
        <v>75</v>
      </c>
      <c r="BK144" s="192">
        <f t="shared" si="19"/>
        <v>0</v>
      </c>
      <c r="BL144" s="19" t="s">
        <v>253</v>
      </c>
      <c r="BM144" s="191" t="s">
        <v>674</v>
      </c>
    </row>
    <row r="145" spans="1:65" s="2" customFormat="1" ht="49.15" customHeight="1">
      <c r="A145" s="36"/>
      <c r="B145" s="37"/>
      <c r="C145" s="180" t="s">
        <v>356</v>
      </c>
      <c r="D145" s="180" t="s">
        <v>159</v>
      </c>
      <c r="E145" s="181" t="s">
        <v>675</v>
      </c>
      <c r="F145" s="182" t="s">
        <v>676</v>
      </c>
      <c r="G145" s="183" t="s">
        <v>296</v>
      </c>
      <c r="H145" s="184">
        <v>19</v>
      </c>
      <c r="I145" s="185"/>
      <c r="J145" s="186">
        <f t="shared" si="10"/>
        <v>0</v>
      </c>
      <c r="K145" s="182" t="s">
        <v>163</v>
      </c>
      <c r="L145" s="41"/>
      <c r="M145" s="187" t="s">
        <v>19</v>
      </c>
      <c r="N145" s="188" t="s">
        <v>39</v>
      </c>
      <c r="O145" s="66"/>
      <c r="P145" s="189">
        <f t="shared" si="11"/>
        <v>0</v>
      </c>
      <c r="Q145" s="189">
        <v>6.9999999999999994E-5</v>
      </c>
      <c r="R145" s="189">
        <f t="shared" si="12"/>
        <v>1.3299999999999998E-3</v>
      </c>
      <c r="S145" s="189">
        <v>0</v>
      </c>
      <c r="T145" s="19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253</v>
      </c>
      <c r="AT145" s="191" t="s">
        <v>159</v>
      </c>
      <c r="AU145" s="191" t="s">
        <v>77</v>
      </c>
      <c r="AY145" s="19" t="s">
        <v>156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9" t="s">
        <v>75</v>
      </c>
      <c r="BK145" s="192">
        <f t="shared" si="19"/>
        <v>0</v>
      </c>
      <c r="BL145" s="19" t="s">
        <v>253</v>
      </c>
      <c r="BM145" s="191" t="s">
        <v>677</v>
      </c>
    </row>
    <row r="146" spans="1:65" s="2" customFormat="1" ht="49.15" customHeight="1">
      <c r="A146" s="36"/>
      <c r="B146" s="37"/>
      <c r="C146" s="180" t="s">
        <v>360</v>
      </c>
      <c r="D146" s="180" t="s">
        <v>159</v>
      </c>
      <c r="E146" s="181" t="s">
        <v>678</v>
      </c>
      <c r="F146" s="182" t="s">
        <v>679</v>
      </c>
      <c r="G146" s="183" t="s">
        <v>296</v>
      </c>
      <c r="H146" s="184">
        <v>92</v>
      </c>
      <c r="I146" s="185"/>
      <c r="J146" s="186">
        <f t="shared" si="10"/>
        <v>0</v>
      </c>
      <c r="K146" s="182" t="s">
        <v>163</v>
      </c>
      <c r="L146" s="41"/>
      <c r="M146" s="187" t="s">
        <v>19</v>
      </c>
      <c r="N146" s="188" t="s">
        <v>39</v>
      </c>
      <c r="O146" s="66"/>
      <c r="P146" s="189">
        <f t="shared" si="11"/>
        <v>0</v>
      </c>
      <c r="Q146" s="189">
        <v>8.0000000000000007E-5</v>
      </c>
      <c r="R146" s="189">
        <f t="shared" si="12"/>
        <v>7.3600000000000002E-3</v>
      </c>
      <c r="S146" s="189">
        <v>0</v>
      </c>
      <c r="T146" s="190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253</v>
      </c>
      <c r="AT146" s="191" t="s">
        <v>159</v>
      </c>
      <c r="AU146" s="191" t="s">
        <v>77</v>
      </c>
      <c r="AY146" s="19" t="s">
        <v>156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9" t="s">
        <v>75</v>
      </c>
      <c r="BK146" s="192">
        <f t="shared" si="19"/>
        <v>0</v>
      </c>
      <c r="BL146" s="19" t="s">
        <v>253</v>
      </c>
      <c r="BM146" s="191" t="s">
        <v>680</v>
      </c>
    </row>
    <row r="147" spans="1:65" s="2" customFormat="1" ht="49.15" customHeight="1">
      <c r="A147" s="36"/>
      <c r="B147" s="37"/>
      <c r="C147" s="180" t="s">
        <v>364</v>
      </c>
      <c r="D147" s="180" t="s">
        <v>159</v>
      </c>
      <c r="E147" s="181" t="s">
        <v>681</v>
      </c>
      <c r="F147" s="182" t="s">
        <v>682</v>
      </c>
      <c r="G147" s="183" t="s">
        <v>296</v>
      </c>
      <c r="H147" s="184">
        <v>118</v>
      </c>
      <c r="I147" s="185"/>
      <c r="J147" s="186">
        <f t="shared" si="10"/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 t="shared" si="11"/>
        <v>0</v>
      </c>
      <c r="Q147" s="189">
        <v>1E-4</v>
      </c>
      <c r="R147" s="189">
        <f t="shared" si="12"/>
        <v>1.18E-2</v>
      </c>
      <c r="S147" s="189">
        <v>0</v>
      </c>
      <c r="T147" s="190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253</v>
      </c>
      <c r="AT147" s="191" t="s">
        <v>159</v>
      </c>
      <c r="AU147" s="191" t="s">
        <v>77</v>
      </c>
      <c r="AY147" s="19" t="s">
        <v>156</v>
      </c>
      <c r="BE147" s="192">
        <f t="shared" si="14"/>
        <v>0</v>
      </c>
      <c r="BF147" s="192">
        <f t="shared" si="15"/>
        <v>0</v>
      </c>
      <c r="BG147" s="192">
        <f t="shared" si="16"/>
        <v>0</v>
      </c>
      <c r="BH147" s="192">
        <f t="shared" si="17"/>
        <v>0</v>
      </c>
      <c r="BI147" s="192">
        <f t="shared" si="18"/>
        <v>0</v>
      </c>
      <c r="BJ147" s="19" t="s">
        <v>75</v>
      </c>
      <c r="BK147" s="192">
        <f t="shared" si="19"/>
        <v>0</v>
      </c>
      <c r="BL147" s="19" t="s">
        <v>253</v>
      </c>
      <c r="BM147" s="191" t="s">
        <v>683</v>
      </c>
    </row>
    <row r="148" spans="1:65" s="2" customFormat="1" ht="49.15" customHeight="1">
      <c r="A148" s="36"/>
      <c r="B148" s="37"/>
      <c r="C148" s="180" t="s">
        <v>370</v>
      </c>
      <c r="D148" s="180" t="s">
        <v>159</v>
      </c>
      <c r="E148" s="181" t="s">
        <v>684</v>
      </c>
      <c r="F148" s="182" t="s">
        <v>685</v>
      </c>
      <c r="G148" s="183" t="s">
        <v>296</v>
      </c>
      <c r="H148" s="184">
        <v>31</v>
      </c>
      <c r="I148" s="185"/>
      <c r="J148" s="186">
        <f t="shared" si="10"/>
        <v>0</v>
      </c>
      <c r="K148" s="182" t="s">
        <v>163</v>
      </c>
      <c r="L148" s="41"/>
      <c r="M148" s="187" t="s">
        <v>19</v>
      </c>
      <c r="N148" s="188" t="s">
        <v>39</v>
      </c>
      <c r="O148" s="66"/>
      <c r="P148" s="189">
        <f t="shared" si="11"/>
        <v>0</v>
      </c>
      <c r="Q148" s="189">
        <v>9.0000000000000006E-5</v>
      </c>
      <c r="R148" s="189">
        <f t="shared" si="12"/>
        <v>2.7900000000000004E-3</v>
      </c>
      <c r="S148" s="189">
        <v>0</v>
      </c>
      <c r="T148" s="190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253</v>
      </c>
      <c r="AT148" s="191" t="s">
        <v>159</v>
      </c>
      <c r="AU148" s="191" t="s">
        <v>77</v>
      </c>
      <c r="AY148" s="19" t="s">
        <v>156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9" t="s">
        <v>75</v>
      </c>
      <c r="BK148" s="192">
        <f t="shared" si="19"/>
        <v>0</v>
      </c>
      <c r="BL148" s="19" t="s">
        <v>253</v>
      </c>
      <c r="BM148" s="191" t="s">
        <v>686</v>
      </c>
    </row>
    <row r="149" spans="1:65" s="2" customFormat="1" ht="49.15" customHeight="1">
      <c r="A149" s="36"/>
      <c r="B149" s="37"/>
      <c r="C149" s="180" t="s">
        <v>376</v>
      </c>
      <c r="D149" s="180" t="s">
        <v>159</v>
      </c>
      <c r="E149" s="181" t="s">
        <v>687</v>
      </c>
      <c r="F149" s="182" t="s">
        <v>688</v>
      </c>
      <c r="G149" s="183" t="s">
        <v>296</v>
      </c>
      <c r="H149" s="184">
        <v>103</v>
      </c>
      <c r="I149" s="185"/>
      <c r="J149" s="186">
        <f t="shared" si="10"/>
        <v>0</v>
      </c>
      <c r="K149" s="182" t="s">
        <v>163</v>
      </c>
      <c r="L149" s="41"/>
      <c r="M149" s="187" t="s">
        <v>19</v>
      </c>
      <c r="N149" s="188" t="s">
        <v>39</v>
      </c>
      <c r="O149" s="66"/>
      <c r="P149" s="189">
        <f t="shared" si="11"/>
        <v>0</v>
      </c>
      <c r="Q149" s="189">
        <v>1.2E-4</v>
      </c>
      <c r="R149" s="189">
        <f t="shared" si="12"/>
        <v>1.2359999999999999E-2</v>
      </c>
      <c r="S149" s="189">
        <v>0</v>
      </c>
      <c r="T149" s="190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253</v>
      </c>
      <c r="AT149" s="191" t="s">
        <v>159</v>
      </c>
      <c r="AU149" s="191" t="s">
        <v>77</v>
      </c>
      <c r="AY149" s="19" t="s">
        <v>156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9" t="s">
        <v>75</v>
      </c>
      <c r="BK149" s="192">
        <f t="shared" si="19"/>
        <v>0</v>
      </c>
      <c r="BL149" s="19" t="s">
        <v>253</v>
      </c>
      <c r="BM149" s="191" t="s">
        <v>689</v>
      </c>
    </row>
    <row r="150" spans="1:65" s="2" customFormat="1" ht="49.15" customHeight="1">
      <c r="A150" s="36"/>
      <c r="B150" s="37"/>
      <c r="C150" s="180" t="s">
        <v>381</v>
      </c>
      <c r="D150" s="180" t="s">
        <v>159</v>
      </c>
      <c r="E150" s="181" t="s">
        <v>690</v>
      </c>
      <c r="F150" s="182" t="s">
        <v>691</v>
      </c>
      <c r="G150" s="183" t="s">
        <v>296</v>
      </c>
      <c r="H150" s="184">
        <v>40</v>
      </c>
      <c r="I150" s="185"/>
      <c r="J150" s="186">
        <f t="shared" si="10"/>
        <v>0</v>
      </c>
      <c r="K150" s="182" t="s">
        <v>163</v>
      </c>
      <c r="L150" s="41"/>
      <c r="M150" s="187" t="s">
        <v>19</v>
      </c>
      <c r="N150" s="188" t="s">
        <v>39</v>
      </c>
      <c r="O150" s="66"/>
      <c r="P150" s="189">
        <f t="shared" si="11"/>
        <v>0</v>
      </c>
      <c r="Q150" s="189">
        <v>1.4999999999999999E-4</v>
      </c>
      <c r="R150" s="189">
        <f t="shared" si="12"/>
        <v>5.9999999999999993E-3</v>
      </c>
      <c r="S150" s="189">
        <v>0</v>
      </c>
      <c r="T150" s="190">
        <f t="shared" si="1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253</v>
      </c>
      <c r="AT150" s="191" t="s">
        <v>159</v>
      </c>
      <c r="AU150" s="191" t="s">
        <v>77</v>
      </c>
      <c r="AY150" s="19" t="s">
        <v>156</v>
      </c>
      <c r="BE150" s="192">
        <f t="shared" si="14"/>
        <v>0</v>
      </c>
      <c r="BF150" s="192">
        <f t="shared" si="15"/>
        <v>0</v>
      </c>
      <c r="BG150" s="192">
        <f t="shared" si="16"/>
        <v>0</v>
      </c>
      <c r="BH150" s="192">
        <f t="shared" si="17"/>
        <v>0</v>
      </c>
      <c r="BI150" s="192">
        <f t="shared" si="18"/>
        <v>0</v>
      </c>
      <c r="BJ150" s="19" t="s">
        <v>75</v>
      </c>
      <c r="BK150" s="192">
        <f t="shared" si="19"/>
        <v>0</v>
      </c>
      <c r="BL150" s="19" t="s">
        <v>253</v>
      </c>
      <c r="BM150" s="191" t="s">
        <v>692</v>
      </c>
    </row>
    <row r="151" spans="1:65" s="2" customFormat="1" ht="49.15" customHeight="1">
      <c r="A151" s="36"/>
      <c r="B151" s="37"/>
      <c r="C151" s="180" t="s">
        <v>386</v>
      </c>
      <c r="D151" s="180" t="s">
        <v>159</v>
      </c>
      <c r="E151" s="181" t="s">
        <v>693</v>
      </c>
      <c r="F151" s="182" t="s">
        <v>694</v>
      </c>
      <c r="G151" s="183" t="s">
        <v>296</v>
      </c>
      <c r="H151" s="184">
        <v>48</v>
      </c>
      <c r="I151" s="185"/>
      <c r="J151" s="186">
        <f t="shared" si="10"/>
        <v>0</v>
      </c>
      <c r="K151" s="182" t="s">
        <v>163</v>
      </c>
      <c r="L151" s="41"/>
      <c r="M151" s="187" t="s">
        <v>19</v>
      </c>
      <c r="N151" s="188" t="s">
        <v>39</v>
      </c>
      <c r="O151" s="66"/>
      <c r="P151" s="189">
        <f t="shared" si="11"/>
        <v>0</v>
      </c>
      <c r="Q151" s="189">
        <v>1.2E-4</v>
      </c>
      <c r="R151" s="189">
        <f t="shared" si="12"/>
        <v>5.7600000000000004E-3</v>
      </c>
      <c r="S151" s="189">
        <v>0</v>
      </c>
      <c r="T151" s="190">
        <f t="shared" si="1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253</v>
      </c>
      <c r="AT151" s="191" t="s">
        <v>159</v>
      </c>
      <c r="AU151" s="191" t="s">
        <v>77</v>
      </c>
      <c r="AY151" s="19" t="s">
        <v>156</v>
      </c>
      <c r="BE151" s="192">
        <f t="shared" si="14"/>
        <v>0</v>
      </c>
      <c r="BF151" s="192">
        <f t="shared" si="15"/>
        <v>0</v>
      </c>
      <c r="BG151" s="192">
        <f t="shared" si="16"/>
        <v>0</v>
      </c>
      <c r="BH151" s="192">
        <f t="shared" si="17"/>
        <v>0</v>
      </c>
      <c r="BI151" s="192">
        <f t="shared" si="18"/>
        <v>0</v>
      </c>
      <c r="BJ151" s="19" t="s">
        <v>75</v>
      </c>
      <c r="BK151" s="192">
        <f t="shared" si="19"/>
        <v>0</v>
      </c>
      <c r="BL151" s="19" t="s">
        <v>253</v>
      </c>
      <c r="BM151" s="191" t="s">
        <v>695</v>
      </c>
    </row>
    <row r="152" spans="1:65" s="2" customFormat="1" ht="49.15" customHeight="1">
      <c r="A152" s="36"/>
      <c r="B152" s="37"/>
      <c r="C152" s="180" t="s">
        <v>390</v>
      </c>
      <c r="D152" s="180" t="s">
        <v>159</v>
      </c>
      <c r="E152" s="181" t="s">
        <v>696</v>
      </c>
      <c r="F152" s="182" t="s">
        <v>697</v>
      </c>
      <c r="G152" s="183" t="s">
        <v>296</v>
      </c>
      <c r="H152" s="184">
        <v>114</v>
      </c>
      <c r="I152" s="185"/>
      <c r="J152" s="186">
        <f t="shared" si="10"/>
        <v>0</v>
      </c>
      <c r="K152" s="182" t="s">
        <v>163</v>
      </c>
      <c r="L152" s="41"/>
      <c r="M152" s="187" t="s">
        <v>19</v>
      </c>
      <c r="N152" s="188" t="s">
        <v>39</v>
      </c>
      <c r="O152" s="66"/>
      <c r="P152" s="189">
        <f t="shared" si="11"/>
        <v>0</v>
      </c>
      <c r="Q152" s="189">
        <v>2.4000000000000001E-4</v>
      </c>
      <c r="R152" s="189">
        <f t="shared" si="12"/>
        <v>2.7360000000000002E-2</v>
      </c>
      <c r="S152" s="189">
        <v>0</v>
      </c>
      <c r="T152" s="190">
        <f t="shared" si="1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253</v>
      </c>
      <c r="AT152" s="191" t="s">
        <v>159</v>
      </c>
      <c r="AU152" s="191" t="s">
        <v>77</v>
      </c>
      <c r="AY152" s="19" t="s">
        <v>156</v>
      </c>
      <c r="BE152" s="192">
        <f t="shared" si="14"/>
        <v>0</v>
      </c>
      <c r="BF152" s="192">
        <f t="shared" si="15"/>
        <v>0</v>
      </c>
      <c r="BG152" s="192">
        <f t="shared" si="16"/>
        <v>0</v>
      </c>
      <c r="BH152" s="192">
        <f t="shared" si="17"/>
        <v>0</v>
      </c>
      <c r="BI152" s="192">
        <f t="shared" si="18"/>
        <v>0</v>
      </c>
      <c r="BJ152" s="19" t="s">
        <v>75</v>
      </c>
      <c r="BK152" s="192">
        <f t="shared" si="19"/>
        <v>0</v>
      </c>
      <c r="BL152" s="19" t="s">
        <v>253</v>
      </c>
      <c r="BM152" s="191" t="s">
        <v>698</v>
      </c>
    </row>
    <row r="153" spans="1:65" s="2" customFormat="1" ht="24.2" customHeight="1">
      <c r="A153" s="36"/>
      <c r="B153" s="37"/>
      <c r="C153" s="180" t="s">
        <v>394</v>
      </c>
      <c r="D153" s="180" t="s">
        <v>159</v>
      </c>
      <c r="E153" s="181" t="s">
        <v>699</v>
      </c>
      <c r="F153" s="182" t="s">
        <v>700</v>
      </c>
      <c r="G153" s="183" t="s">
        <v>345</v>
      </c>
      <c r="H153" s="184">
        <v>64</v>
      </c>
      <c r="I153" s="185"/>
      <c r="J153" s="186">
        <f t="shared" si="10"/>
        <v>0</v>
      </c>
      <c r="K153" s="182" t="s">
        <v>163</v>
      </c>
      <c r="L153" s="41"/>
      <c r="M153" s="187" t="s">
        <v>19</v>
      </c>
      <c r="N153" s="188" t="s">
        <v>39</v>
      </c>
      <c r="O153" s="66"/>
      <c r="P153" s="189">
        <f t="shared" si="11"/>
        <v>0</v>
      </c>
      <c r="Q153" s="189">
        <v>0</v>
      </c>
      <c r="R153" s="189">
        <f t="shared" si="12"/>
        <v>0</v>
      </c>
      <c r="S153" s="189">
        <v>0</v>
      </c>
      <c r="T153" s="190">
        <f t="shared" si="1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253</v>
      </c>
      <c r="AT153" s="191" t="s">
        <v>159</v>
      </c>
      <c r="AU153" s="191" t="s">
        <v>77</v>
      </c>
      <c r="AY153" s="19" t="s">
        <v>156</v>
      </c>
      <c r="BE153" s="192">
        <f t="shared" si="14"/>
        <v>0</v>
      </c>
      <c r="BF153" s="192">
        <f t="shared" si="15"/>
        <v>0</v>
      </c>
      <c r="BG153" s="192">
        <f t="shared" si="16"/>
        <v>0</v>
      </c>
      <c r="BH153" s="192">
        <f t="shared" si="17"/>
        <v>0</v>
      </c>
      <c r="BI153" s="192">
        <f t="shared" si="18"/>
        <v>0</v>
      </c>
      <c r="BJ153" s="19" t="s">
        <v>75</v>
      </c>
      <c r="BK153" s="192">
        <f t="shared" si="19"/>
        <v>0</v>
      </c>
      <c r="BL153" s="19" t="s">
        <v>253</v>
      </c>
      <c r="BM153" s="191" t="s">
        <v>701</v>
      </c>
    </row>
    <row r="154" spans="1:65" s="2" customFormat="1" ht="24.2" customHeight="1">
      <c r="A154" s="36"/>
      <c r="B154" s="37"/>
      <c r="C154" s="180" t="s">
        <v>400</v>
      </c>
      <c r="D154" s="180" t="s">
        <v>159</v>
      </c>
      <c r="E154" s="181" t="s">
        <v>702</v>
      </c>
      <c r="F154" s="182" t="s">
        <v>703</v>
      </c>
      <c r="G154" s="183" t="s">
        <v>345</v>
      </c>
      <c r="H154" s="184">
        <v>44</v>
      </c>
      <c r="I154" s="185"/>
      <c r="J154" s="186">
        <f t="shared" si="10"/>
        <v>0</v>
      </c>
      <c r="K154" s="182" t="s">
        <v>163</v>
      </c>
      <c r="L154" s="41"/>
      <c r="M154" s="187" t="s">
        <v>19</v>
      </c>
      <c r="N154" s="188" t="s">
        <v>39</v>
      </c>
      <c r="O154" s="66"/>
      <c r="P154" s="189">
        <f t="shared" si="11"/>
        <v>0</v>
      </c>
      <c r="Q154" s="189">
        <v>1.2999999999999999E-4</v>
      </c>
      <c r="R154" s="189">
        <f t="shared" si="12"/>
        <v>5.7199999999999994E-3</v>
      </c>
      <c r="S154" s="189">
        <v>0</v>
      </c>
      <c r="T154" s="190">
        <f t="shared" si="1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253</v>
      </c>
      <c r="AT154" s="191" t="s">
        <v>159</v>
      </c>
      <c r="AU154" s="191" t="s">
        <v>77</v>
      </c>
      <c r="AY154" s="19" t="s">
        <v>156</v>
      </c>
      <c r="BE154" s="192">
        <f t="shared" si="14"/>
        <v>0</v>
      </c>
      <c r="BF154" s="192">
        <f t="shared" si="15"/>
        <v>0</v>
      </c>
      <c r="BG154" s="192">
        <f t="shared" si="16"/>
        <v>0</v>
      </c>
      <c r="BH154" s="192">
        <f t="shared" si="17"/>
        <v>0</v>
      </c>
      <c r="BI154" s="192">
        <f t="shared" si="18"/>
        <v>0</v>
      </c>
      <c r="BJ154" s="19" t="s">
        <v>75</v>
      </c>
      <c r="BK154" s="192">
        <f t="shared" si="19"/>
        <v>0</v>
      </c>
      <c r="BL154" s="19" t="s">
        <v>253</v>
      </c>
      <c r="BM154" s="191" t="s">
        <v>704</v>
      </c>
    </row>
    <row r="155" spans="1:65" s="2" customFormat="1" ht="14.45" customHeight="1">
      <c r="A155" s="36"/>
      <c r="B155" s="37"/>
      <c r="C155" s="180" t="s">
        <v>405</v>
      </c>
      <c r="D155" s="180" t="s">
        <v>159</v>
      </c>
      <c r="E155" s="181" t="s">
        <v>705</v>
      </c>
      <c r="F155" s="182" t="s">
        <v>706</v>
      </c>
      <c r="G155" s="183" t="s">
        <v>707</v>
      </c>
      <c r="H155" s="184">
        <v>10</v>
      </c>
      <c r="I155" s="185"/>
      <c r="J155" s="186">
        <f t="shared" si="10"/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si="11"/>
        <v>0</v>
      </c>
      <c r="Q155" s="189">
        <v>2.5000000000000001E-4</v>
      </c>
      <c r="R155" s="189">
        <f t="shared" si="12"/>
        <v>2.5000000000000001E-3</v>
      </c>
      <c r="S155" s="189">
        <v>0</v>
      </c>
      <c r="T155" s="190">
        <f t="shared" si="1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si="14"/>
        <v>0</v>
      </c>
      <c r="BF155" s="192">
        <f t="shared" si="15"/>
        <v>0</v>
      </c>
      <c r="BG155" s="192">
        <f t="shared" si="16"/>
        <v>0</v>
      </c>
      <c r="BH155" s="192">
        <f t="shared" si="17"/>
        <v>0</v>
      </c>
      <c r="BI155" s="192">
        <f t="shared" si="18"/>
        <v>0</v>
      </c>
      <c r="BJ155" s="19" t="s">
        <v>75</v>
      </c>
      <c r="BK155" s="192">
        <f t="shared" si="19"/>
        <v>0</v>
      </c>
      <c r="BL155" s="19" t="s">
        <v>253</v>
      </c>
      <c r="BM155" s="191" t="s">
        <v>708</v>
      </c>
    </row>
    <row r="156" spans="1:65" s="2" customFormat="1" ht="24.2" customHeight="1">
      <c r="A156" s="36"/>
      <c r="B156" s="37"/>
      <c r="C156" s="180" t="s">
        <v>412</v>
      </c>
      <c r="D156" s="180" t="s">
        <v>159</v>
      </c>
      <c r="E156" s="181" t="s">
        <v>709</v>
      </c>
      <c r="F156" s="182" t="s">
        <v>710</v>
      </c>
      <c r="G156" s="183" t="s">
        <v>345</v>
      </c>
      <c r="H156" s="184">
        <v>2</v>
      </c>
      <c r="I156" s="185"/>
      <c r="J156" s="186">
        <f t="shared" si="1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11"/>
        <v>0</v>
      </c>
      <c r="Q156" s="189">
        <v>2.2000000000000001E-4</v>
      </c>
      <c r="R156" s="189">
        <f t="shared" si="12"/>
        <v>4.4000000000000002E-4</v>
      </c>
      <c r="S156" s="189">
        <v>0</v>
      </c>
      <c r="T156" s="190">
        <f t="shared" si="1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14"/>
        <v>0</v>
      </c>
      <c r="BF156" s="192">
        <f t="shared" si="15"/>
        <v>0</v>
      </c>
      <c r="BG156" s="192">
        <f t="shared" si="16"/>
        <v>0</v>
      </c>
      <c r="BH156" s="192">
        <f t="shared" si="17"/>
        <v>0</v>
      </c>
      <c r="BI156" s="192">
        <f t="shared" si="18"/>
        <v>0</v>
      </c>
      <c r="BJ156" s="19" t="s">
        <v>75</v>
      </c>
      <c r="BK156" s="192">
        <f t="shared" si="19"/>
        <v>0</v>
      </c>
      <c r="BL156" s="19" t="s">
        <v>253</v>
      </c>
      <c r="BM156" s="191" t="s">
        <v>711</v>
      </c>
    </row>
    <row r="157" spans="1:65" s="2" customFormat="1" ht="14.45" customHeight="1">
      <c r="A157" s="36"/>
      <c r="B157" s="37"/>
      <c r="C157" s="180" t="s">
        <v>417</v>
      </c>
      <c r="D157" s="180" t="s">
        <v>159</v>
      </c>
      <c r="E157" s="181" t="s">
        <v>712</v>
      </c>
      <c r="F157" s="182" t="s">
        <v>713</v>
      </c>
      <c r="G157" s="183" t="s">
        <v>345</v>
      </c>
      <c r="H157" s="184">
        <v>24</v>
      </c>
      <c r="I157" s="185"/>
      <c r="J157" s="186">
        <f t="shared" si="10"/>
        <v>0</v>
      </c>
      <c r="K157" s="182" t="s">
        <v>163</v>
      </c>
      <c r="L157" s="41"/>
      <c r="M157" s="187" t="s">
        <v>19</v>
      </c>
      <c r="N157" s="188" t="s">
        <v>39</v>
      </c>
      <c r="O157" s="66"/>
      <c r="P157" s="189">
        <f t="shared" si="11"/>
        <v>0</v>
      </c>
      <c r="Q157" s="189">
        <v>3.5E-4</v>
      </c>
      <c r="R157" s="189">
        <f t="shared" si="12"/>
        <v>8.3999999999999995E-3</v>
      </c>
      <c r="S157" s="189">
        <v>0</v>
      </c>
      <c r="T157" s="190">
        <f t="shared" si="1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253</v>
      </c>
      <c r="AT157" s="191" t="s">
        <v>159</v>
      </c>
      <c r="AU157" s="191" t="s">
        <v>77</v>
      </c>
      <c r="AY157" s="19" t="s">
        <v>156</v>
      </c>
      <c r="BE157" s="192">
        <f t="shared" si="14"/>
        <v>0</v>
      </c>
      <c r="BF157" s="192">
        <f t="shared" si="15"/>
        <v>0</v>
      </c>
      <c r="BG157" s="192">
        <f t="shared" si="16"/>
        <v>0</v>
      </c>
      <c r="BH157" s="192">
        <f t="shared" si="17"/>
        <v>0</v>
      </c>
      <c r="BI157" s="192">
        <f t="shared" si="18"/>
        <v>0</v>
      </c>
      <c r="BJ157" s="19" t="s">
        <v>75</v>
      </c>
      <c r="BK157" s="192">
        <f t="shared" si="19"/>
        <v>0</v>
      </c>
      <c r="BL157" s="19" t="s">
        <v>253</v>
      </c>
      <c r="BM157" s="191" t="s">
        <v>714</v>
      </c>
    </row>
    <row r="158" spans="1:65" s="2" customFormat="1" ht="14.45" customHeight="1">
      <c r="A158" s="36"/>
      <c r="B158" s="37"/>
      <c r="C158" s="180" t="s">
        <v>421</v>
      </c>
      <c r="D158" s="180" t="s">
        <v>159</v>
      </c>
      <c r="E158" s="181" t="s">
        <v>715</v>
      </c>
      <c r="F158" s="182" t="s">
        <v>716</v>
      </c>
      <c r="G158" s="183" t="s">
        <v>345</v>
      </c>
      <c r="H158" s="184">
        <v>3</v>
      </c>
      <c r="I158" s="185"/>
      <c r="J158" s="186">
        <f t="shared" si="1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11"/>
        <v>0</v>
      </c>
      <c r="Q158" s="189">
        <v>5.6999999999999998E-4</v>
      </c>
      <c r="R158" s="189">
        <f t="shared" si="12"/>
        <v>1.7099999999999999E-3</v>
      </c>
      <c r="S158" s="189">
        <v>0</v>
      </c>
      <c r="T158" s="190">
        <f t="shared" si="1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14"/>
        <v>0</v>
      </c>
      <c r="BF158" s="192">
        <f t="shared" si="15"/>
        <v>0</v>
      </c>
      <c r="BG158" s="192">
        <f t="shared" si="16"/>
        <v>0</v>
      </c>
      <c r="BH158" s="192">
        <f t="shared" si="17"/>
        <v>0</v>
      </c>
      <c r="BI158" s="192">
        <f t="shared" si="18"/>
        <v>0</v>
      </c>
      <c r="BJ158" s="19" t="s">
        <v>75</v>
      </c>
      <c r="BK158" s="192">
        <f t="shared" si="19"/>
        <v>0</v>
      </c>
      <c r="BL158" s="19" t="s">
        <v>253</v>
      </c>
      <c r="BM158" s="191" t="s">
        <v>717</v>
      </c>
    </row>
    <row r="159" spans="1:65" s="2" customFormat="1" ht="14.45" customHeight="1">
      <c r="A159" s="36"/>
      <c r="B159" s="37"/>
      <c r="C159" s="180" t="s">
        <v>425</v>
      </c>
      <c r="D159" s="180" t="s">
        <v>159</v>
      </c>
      <c r="E159" s="181" t="s">
        <v>718</v>
      </c>
      <c r="F159" s="182" t="s">
        <v>719</v>
      </c>
      <c r="G159" s="183" t="s">
        <v>345</v>
      </c>
      <c r="H159" s="184">
        <v>2</v>
      </c>
      <c r="I159" s="185"/>
      <c r="J159" s="186">
        <f t="shared" si="10"/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 t="shared" si="11"/>
        <v>0</v>
      </c>
      <c r="Q159" s="189">
        <v>1.5200000000000001E-3</v>
      </c>
      <c r="R159" s="189">
        <f t="shared" si="12"/>
        <v>3.0400000000000002E-3</v>
      </c>
      <c r="S159" s="189">
        <v>0</v>
      </c>
      <c r="T159" s="190">
        <f t="shared" si="1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14"/>
        <v>0</v>
      </c>
      <c r="BF159" s="192">
        <f t="shared" si="15"/>
        <v>0</v>
      </c>
      <c r="BG159" s="192">
        <f t="shared" si="16"/>
        <v>0</v>
      </c>
      <c r="BH159" s="192">
        <f t="shared" si="17"/>
        <v>0</v>
      </c>
      <c r="BI159" s="192">
        <f t="shared" si="18"/>
        <v>0</v>
      </c>
      <c r="BJ159" s="19" t="s">
        <v>75</v>
      </c>
      <c r="BK159" s="192">
        <f t="shared" si="19"/>
        <v>0</v>
      </c>
      <c r="BL159" s="19" t="s">
        <v>253</v>
      </c>
      <c r="BM159" s="191" t="s">
        <v>720</v>
      </c>
    </row>
    <row r="160" spans="1:65" s="2" customFormat="1" ht="14.45" customHeight="1">
      <c r="A160" s="36"/>
      <c r="B160" s="37"/>
      <c r="C160" s="180" t="s">
        <v>429</v>
      </c>
      <c r="D160" s="180" t="s">
        <v>159</v>
      </c>
      <c r="E160" s="181" t="s">
        <v>721</v>
      </c>
      <c r="F160" s="182" t="s">
        <v>722</v>
      </c>
      <c r="G160" s="183" t="s">
        <v>345</v>
      </c>
      <c r="H160" s="184">
        <v>1</v>
      </c>
      <c r="I160" s="185"/>
      <c r="J160" s="186">
        <f t="shared" si="10"/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 t="shared" si="11"/>
        <v>0</v>
      </c>
      <c r="Q160" s="189">
        <v>2.6199999999999999E-3</v>
      </c>
      <c r="R160" s="189">
        <f t="shared" si="12"/>
        <v>2.6199999999999999E-3</v>
      </c>
      <c r="S160" s="189">
        <v>0</v>
      </c>
      <c r="T160" s="190">
        <f t="shared" si="1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253</v>
      </c>
      <c r="AT160" s="191" t="s">
        <v>159</v>
      </c>
      <c r="AU160" s="191" t="s">
        <v>77</v>
      </c>
      <c r="AY160" s="19" t="s">
        <v>156</v>
      </c>
      <c r="BE160" s="192">
        <f t="shared" si="14"/>
        <v>0</v>
      </c>
      <c r="BF160" s="192">
        <f t="shared" si="15"/>
        <v>0</v>
      </c>
      <c r="BG160" s="192">
        <f t="shared" si="16"/>
        <v>0</v>
      </c>
      <c r="BH160" s="192">
        <f t="shared" si="17"/>
        <v>0</v>
      </c>
      <c r="BI160" s="192">
        <f t="shared" si="18"/>
        <v>0</v>
      </c>
      <c r="BJ160" s="19" t="s">
        <v>75</v>
      </c>
      <c r="BK160" s="192">
        <f t="shared" si="19"/>
        <v>0</v>
      </c>
      <c r="BL160" s="19" t="s">
        <v>253</v>
      </c>
      <c r="BM160" s="191" t="s">
        <v>723</v>
      </c>
    </row>
    <row r="161" spans="1:65" s="2" customFormat="1" ht="24.2" customHeight="1">
      <c r="A161" s="36"/>
      <c r="B161" s="37"/>
      <c r="C161" s="180" t="s">
        <v>433</v>
      </c>
      <c r="D161" s="180" t="s">
        <v>159</v>
      </c>
      <c r="E161" s="181" t="s">
        <v>724</v>
      </c>
      <c r="F161" s="182" t="s">
        <v>725</v>
      </c>
      <c r="G161" s="183" t="s">
        <v>345</v>
      </c>
      <c r="H161" s="184">
        <v>2</v>
      </c>
      <c r="I161" s="185"/>
      <c r="J161" s="186">
        <f t="shared" si="10"/>
        <v>0</v>
      </c>
      <c r="K161" s="182" t="s">
        <v>163</v>
      </c>
      <c r="L161" s="41"/>
      <c r="M161" s="187" t="s">
        <v>19</v>
      </c>
      <c r="N161" s="188" t="s">
        <v>39</v>
      </c>
      <c r="O161" s="66"/>
      <c r="P161" s="189">
        <f t="shared" si="11"/>
        <v>0</v>
      </c>
      <c r="Q161" s="189">
        <v>7.2000000000000005E-4</v>
      </c>
      <c r="R161" s="189">
        <f t="shared" si="12"/>
        <v>1.4400000000000001E-3</v>
      </c>
      <c r="S161" s="189">
        <v>0</v>
      </c>
      <c r="T161" s="190">
        <f t="shared" si="1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253</v>
      </c>
      <c r="AT161" s="191" t="s">
        <v>159</v>
      </c>
      <c r="AU161" s="191" t="s">
        <v>77</v>
      </c>
      <c r="AY161" s="19" t="s">
        <v>156</v>
      </c>
      <c r="BE161" s="192">
        <f t="shared" si="14"/>
        <v>0</v>
      </c>
      <c r="BF161" s="192">
        <f t="shared" si="15"/>
        <v>0</v>
      </c>
      <c r="BG161" s="192">
        <f t="shared" si="16"/>
        <v>0</v>
      </c>
      <c r="BH161" s="192">
        <f t="shared" si="17"/>
        <v>0</v>
      </c>
      <c r="BI161" s="192">
        <f t="shared" si="18"/>
        <v>0</v>
      </c>
      <c r="BJ161" s="19" t="s">
        <v>75</v>
      </c>
      <c r="BK161" s="192">
        <f t="shared" si="19"/>
        <v>0</v>
      </c>
      <c r="BL161" s="19" t="s">
        <v>253</v>
      </c>
      <c r="BM161" s="191" t="s">
        <v>726</v>
      </c>
    </row>
    <row r="162" spans="1:65" s="2" customFormat="1" ht="24.2" customHeight="1">
      <c r="A162" s="36"/>
      <c r="B162" s="37"/>
      <c r="C162" s="180" t="s">
        <v>438</v>
      </c>
      <c r="D162" s="180" t="s">
        <v>159</v>
      </c>
      <c r="E162" s="181" t="s">
        <v>727</v>
      </c>
      <c r="F162" s="182" t="s">
        <v>728</v>
      </c>
      <c r="G162" s="183" t="s">
        <v>345</v>
      </c>
      <c r="H162" s="184">
        <v>1</v>
      </c>
      <c r="I162" s="185"/>
      <c r="J162" s="186">
        <f t="shared" si="10"/>
        <v>0</v>
      </c>
      <c r="K162" s="182" t="s">
        <v>163</v>
      </c>
      <c r="L162" s="41"/>
      <c r="M162" s="187" t="s">
        <v>19</v>
      </c>
      <c r="N162" s="188" t="s">
        <v>39</v>
      </c>
      <c r="O162" s="66"/>
      <c r="P162" s="189">
        <f t="shared" si="11"/>
        <v>0</v>
      </c>
      <c r="Q162" s="189">
        <v>1.5200000000000001E-3</v>
      </c>
      <c r="R162" s="189">
        <f t="shared" si="12"/>
        <v>1.5200000000000001E-3</v>
      </c>
      <c r="S162" s="189">
        <v>0</v>
      </c>
      <c r="T162" s="190">
        <f t="shared" si="1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 t="shared" si="14"/>
        <v>0</v>
      </c>
      <c r="BF162" s="192">
        <f t="shared" si="15"/>
        <v>0</v>
      </c>
      <c r="BG162" s="192">
        <f t="shared" si="16"/>
        <v>0</v>
      </c>
      <c r="BH162" s="192">
        <f t="shared" si="17"/>
        <v>0</v>
      </c>
      <c r="BI162" s="192">
        <f t="shared" si="18"/>
        <v>0</v>
      </c>
      <c r="BJ162" s="19" t="s">
        <v>75</v>
      </c>
      <c r="BK162" s="192">
        <f t="shared" si="19"/>
        <v>0</v>
      </c>
      <c r="BL162" s="19" t="s">
        <v>253</v>
      </c>
      <c r="BM162" s="191" t="s">
        <v>729</v>
      </c>
    </row>
    <row r="163" spans="1:65" s="2" customFormat="1" ht="24.2" customHeight="1">
      <c r="A163" s="36"/>
      <c r="B163" s="37"/>
      <c r="C163" s="180" t="s">
        <v>443</v>
      </c>
      <c r="D163" s="180" t="s">
        <v>159</v>
      </c>
      <c r="E163" s="181" t="s">
        <v>730</v>
      </c>
      <c r="F163" s="182" t="s">
        <v>731</v>
      </c>
      <c r="G163" s="183" t="s">
        <v>345</v>
      </c>
      <c r="H163" s="184">
        <v>1</v>
      </c>
      <c r="I163" s="185"/>
      <c r="J163" s="186">
        <f t="shared" si="10"/>
        <v>0</v>
      </c>
      <c r="K163" s="182" t="s">
        <v>163</v>
      </c>
      <c r="L163" s="41"/>
      <c r="M163" s="187" t="s">
        <v>19</v>
      </c>
      <c r="N163" s="188" t="s">
        <v>39</v>
      </c>
      <c r="O163" s="66"/>
      <c r="P163" s="189">
        <f t="shared" si="11"/>
        <v>0</v>
      </c>
      <c r="Q163" s="189">
        <v>2.6199999999999999E-3</v>
      </c>
      <c r="R163" s="189">
        <f t="shared" si="12"/>
        <v>2.6199999999999999E-3</v>
      </c>
      <c r="S163" s="189">
        <v>0</v>
      </c>
      <c r="T163" s="190">
        <f t="shared" si="1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253</v>
      </c>
      <c r="AT163" s="191" t="s">
        <v>159</v>
      </c>
      <c r="AU163" s="191" t="s">
        <v>77</v>
      </c>
      <c r="AY163" s="19" t="s">
        <v>156</v>
      </c>
      <c r="BE163" s="192">
        <f t="shared" si="14"/>
        <v>0</v>
      </c>
      <c r="BF163" s="192">
        <f t="shared" si="15"/>
        <v>0</v>
      </c>
      <c r="BG163" s="192">
        <f t="shared" si="16"/>
        <v>0</v>
      </c>
      <c r="BH163" s="192">
        <f t="shared" si="17"/>
        <v>0</v>
      </c>
      <c r="BI163" s="192">
        <f t="shared" si="18"/>
        <v>0</v>
      </c>
      <c r="BJ163" s="19" t="s">
        <v>75</v>
      </c>
      <c r="BK163" s="192">
        <f t="shared" si="19"/>
        <v>0</v>
      </c>
      <c r="BL163" s="19" t="s">
        <v>253</v>
      </c>
      <c r="BM163" s="191" t="s">
        <v>732</v>
      </c>
    </row>
    <row r="164" spans="1:65" s="2" customFormat="1" ht="24.2" customHeight="1">
      <c r="A164" s="36"/>
      <c r="B164" s="37"/>
      <c r="C164" s="180" t="s">
        <v>448</v>
      </c>
      <c r="D164" s="180" t="s">
        <v>159</v>
      </c>
      <c r="E164" s="181" t="s">
        <v>733</v>
      </c>
      <c r="F164" s="182" t="s">
        <v>734</v>
      </c>
      <c r="G164" s="183" t="s">
        <v>345</v>
      </c>
      <c r="H164" s="184">
        <v>2</v>
      </c>
      <c r="I164" s="185"/>
      <c r="J164" s="186">
        <f t="shared" si="10"/>
        <v>0</v>
      </c>
      <c r="K164" s="182" t="s">
        <v>163</v>
      </c>
      <c r="L164" s="41"/>
      <c r="M164" s="187" t="s">
        <v>19</v>
      </c>
      <c r="N164" s="188" t="s">
        <v>39</v>
      </c>
      <c r="O164" s="66"/>
      <c r="P164" s="189">
        <f t="shared" si="11"/>
        <v>0</v>
      </c>
      <c r="Q164" s="189">
        <v>1.2E-4</v>
      </c>
      <c r="R164" s="189">
        <f t="shared" si="12"/>
        <v>2.4000000000000001E-4</v>
      </c>
      <c r="S164" s="189">
        <v>0</v>
      </c>
      <c r="T164" s="190">
        <f t="shared" si="1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253</v>
      </c>
      <c r="AT164" s="191" t="s">
        <v>159</v>
      </c>
      <c r="AU164" s="191" t="s">
        <v>77</v>
      </c>
      <c r="AY164" s="19" t="s">
        <v>156</v>
      </c>
      <c r="BE164" s="192">
        <f t="shared" si="14"/>
        <v>0</v>
      </c>
      <c r="BF164" s="192">
        <f t="shared" si="15"/>
        <v>0</v>
      </c>
      <c r="BG164" s="192">
        <f t="shared" si="16"/>
        <v>0</v>
      </c>
      <c r="BH164" s="192">
        <f t="shared" si="17"/>
        <v>0</v>
      </c>
      <c r="BI164" s="192">
        <f t="shared" si="18"/>
        <v>0</v>
      </c>
      <c r="BJ164" s="19" t="s">
        <v>75</v>
      </c>
      <c r="BK164" s="192">
        <f t="shared" si="19"/>
        <v>0</v>
      </c>
      <c r="BL164" s="19" t="s">
        <v>253</v>
      </c>
      <c r="BM164" s="191" t="s">
        <v>735</v>
      </c>
    </row>
    <row r="165" spans="1:65" s="2" customFormat="1" ht="24.2" customHeight="1">
      <c r="A165" s="36"/>
      <c r="B165" s="37"/>
      <c r="C165" s="180" t="s">
        <v>453</v>
      </c>
      <c r="D165" s="180" t="s">
        <v>159</v>
      </c>
      <c r="E165" s="181" t="s">
        <v>736</v>
      </c>
      <c r="F165" s="182" t="s">
        <v>737</v>
      </c>
      <c r="G165" s="183" t="s">
        <v>345</v>
      </c>
      <c r="H165" s="184">
        <v>1</v>
      </c>
      <c r="I165" s="185"/>
      <c r="J165" s="186">
        <f t="shared" si="10"/>
        <v>0</v>
      </c>
      <c r="K165" s="182" t="s">
        <v>163</v>
      </c>
      <c r="L165" s="41"/>
      <c r="M165" s="187" t="s">
        <v>19</v>
      </c>
      <c r="N165" s="188" t="s">
        <v>39</v>
      </c>
      <c r="O165" s="66"/>
      <c r="P165" s="189">
        <f t="shared" si="11"/>
        <v>0</v>
      </c>
      <c r="Q165" s="189">
        <v>5.0000000000000001E-4</v>
      </c>
      <c r="R165" s="189">
        <f t="shared" si="12"/>
        <v>5.0000000000000001E-4</v>
      </c>
      <c r="S165" s="189">
        <v>0</v>
      </c>
      <c r="T165" s="190">
        <f t="shared" si="1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253</v>
      </c>
      <c r="AT165" s="191" t="s">
        <v>159</v>
      </c>
      <c r="AU165" s="191" t="s">
        <v>77</v>
      </c>
      <c r="AY165" s="19" t="s">
        <v>156</v>
      </c>
      <c r="BE165" s="192">
        <f t="shared" si="14"/>
        <v>0</v>
      </c>
      <c r="BF165" s="192">
        <f t="shared" si="15"/>
        <v>0</v>
      </c>
      <c r="BG165" s="192">
        <f t="shared" si="16"/>
        <v>0</v>
      </c>
      <c r="BH165" s="192">
        <f t="shared" si="17"/>
        <v>0</v>
      </c>
      <c r="BI165" s="192">
        <f t="shared" si="18"/>
        <v>0</v>
      </c>
      <c r="BJ165" s="19" t="s">
        <v>75</v>
      </c>
      <c r="BK165" s="192">
        <f t="shared" si="19"/>
        <v>0</v>
      </c>
      <c r="BL165" s="19" t="s">
        <v>253</v>
      </c>
      <c r="BM165" s="191" t="s">
        <v>738</v>
      </c>
    </row>
    <row r="166" spans="1:65" s="2" customFormat="1" ht="24.2" customHeight="1">
      <c r="A166" s="36"/>
      <c r="B166" s="37"/>
      <c r="C166" s="180" t="s">
        <v>457</v>
      </c>
      <c r="D166" s="180" t="s">
        <v>159</v>
      </c>
      <c r="E166" s="181" t="s">
        <v>739</v>
      </c>
      <c r="F166" s="182" t="s">
        <v>740</v>
      </c>
      <c r="G166" s="183" t="s">
        <v>345</v>
      </c>
      <c r="H166" s="184">
        <v>4</v>
      </c>
      <c r="I166" s="185"/>
      <c r="J166" s="186">
        <f t="shared" si="10"/>
        <v>0</v>
      </c>
      <c r="K166" s="182" t="s">
        <v>163</v>
      </c>
      <c r="L166" s="41"/>
      <c r="M166" s="187" t="s">
        <v>19</v>
      </c>
      <c r="N166" s="188" t="s">
        <v>39</v>
      </c>
      <c r="O166" s="66"/>
      <c r="P166" s="189">
        <f t="shared" si="11"/>
        <v>0</v>
      </c>
      <c r="Q166" s="189">
        <v>1.2E-4</v>
      </c>
      <c r="R166" s="189">
        <f t="shared" si="12"/>
        <v>4.8000000000000001E-4</v>
      </c>
      <c r="S166" s="189">
        <v>0</v>
      </c>
      <c r="T166" s="190">
        <f t="shared" si="1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253</v>
      </c>
      <c r="AT166" s="191" t="s">
        <v>159</v>
      </c>
      <c r="AU166" s="191" t="s">
        <v>77</v>
      </c>
      <c r="AY166" s="19" t="s">
        <v>156</v>
      </c>
      <c r="BE166" s="192">
        <f t="shared" si="14"/>
        <v>0</v>
      </c>
      <c r="BF166" s="192">
        <f t="shared" si="15"/>
        <v>0</v>
      </c>
      <c r="BG166" s="192">
        <f t="shared" si="16"/>
        <v>0</v>
      </c>
      <c r="BH166" s="192">
        <f t="shared" si="17"/>
        <v>0</v>
      </c>
      <c r="BI166" s="192">
        <f t="shared" si="18"/>
        <v>0</v>
      </c>
      <c r="BJ166" s="19" t="s">
        <v>75</v>
      </c>
      <c r="BK166" s="192">
        <f t="shared" si="19"/>
        <v>0</v>
      </c>
      <c r="BL166" s="19" t="s">
        <v>253</v>
      </c>
      <c r="BM166" s="191" t="s">
        <v>741</v>
      </c>
    </row>
    <row r="167" spans="1:65" s="2" customFormat="1" ht="24.2" customHeight="1">
      <c r="A167" s="36"/>
      <c r="B167" s="37"/>
      <c r="C167" s="180" t="s">
        <v>461</v>
      </c>
      <c r="D167" s="180" t="s">
        <v>159</v>
      </c>
      <c r="E167" s="181" t="s">
        <v>742</v>
      </c>
      <c r="F167" s="182" t="s">
        <v>743</v>
      </c>
      <c r="G167" s="183" t="s">
        <v>345</v>
      </c>
      <c r="H167" s="184">
        <v>2</v>
      </c>
      <c r="I167" s="185"/>
      <c r="J167" s="186">
        <f t="shared" si="10"/>
        <v>0</v>
      </c>
      <c r="K167" s="182" t="s">
        <v>163</v>
      </c>
      <c r="L167" s="41"/>
      <c r="M167" s="187" t="s">
        <v>19</v>
      </c>
      <c r="N167" s="188" t="s">
        <v>39</v>
      </c>
      <c r="O167" s="66"/>
      <c r="P167" s="189">
        <f t="shared" si="11"/>
        <v>0</v>
      </c>
      <c r="Q167" s="189">
        <v>2.0000000000000002E-5</v>
      </c>
      <c r="R167" s="189">
        <f t="shared" si="12"/>
        <v>4.0000000000000003E-5</v>
      </c>
      <c r="S167" s="189">
        <v>0</v>
      </c>
      <c r="T167" s="190">
        <f t="shared" si="1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253</v>
      </c>
      <c r="AT167" s="191" t="s">
        <v>159</v>
      </c>
      <c r="AU167" s="191" t="s">
        <v>77</v>
      </c>
      <c r="AY167" s="19" t="s">
        <v>156</v>
      </c>
      <c r="BE167" s="192">
        <f t="shared" si="14"/>
        <v>0</v>
      </c>
      <c r="BF167" s="192">
        <f t="shared" si="15"/>
        <v>0</v>
      </c>
      <c r="BG167" s="192">
        <f t="shared" si="16"/>
        <v>0</v>
      </c>
      <c r="BH167" s="192">
        <f t="shared" si="17"/>
        <v>0</v>
      </c>
      <c r="BI167" s="192">
        <f t="shared" si="18"/>
        <v>0</v>
      </c>
      <c r="BJ167" s="19" t="s">
        <v>75</v>
      </c>
      <c r="BK167" s="192">
        <f t="shared" si="19"/>
        <v>0</v>
      </c>
      <c r="BL167" s="19" t="s">
        <v>253</v>
      </c>
      <c r="BM167" s="191" t="s">
        <v>744</v>
      </c>
    </row>
    <row r="168" spans="1:65" s="2" customFormat="1" ht="24.2" customHeight="1">
      <c r="A168" s="36"/>
      <c r="B168" s="37"/>
      <c r="C168" s="180" t="s">
        <v>467</v>
      </c>
      <c r="D168" s="180" t="s">
        <v>159</v>
      </c>
      <c r="E168" s="181" t="s">
        <v>745</v>
      </c>
      <c r="F168" s="182" t="s">
        <v>746</v>
      </c>
      <c r="G168" s="183" t="s">
        <v>641</v>
      </c>
      <c r="H168" s="184">
        <v>4</v>
      </c>
      <c r="I168" s="185"/>
      <c r="J168" s="186">
        <f t="shared" si="10"/>
        <v>0</v>
      </c>
      <c r="K168" s="182" t="s">
        <v>163</v>
      </c>
      <c r="L168" s="41"/>
      <c r="M168" s="187" t="s">
        <v>19</v>
      </c>
      <c r="N168" s="188" t="s">
        <v>39</v>
      </c>
      <c r="O168" s="66"/>
      <c r="P168" s="189">
        <f t="shared" si="11"/>
        <v>0</v>
      </c>
      <c r="Q168" s="189">
        <v>2.92E-2</v>
      </c>
      <c r="R168" s="189">
        <f t="shared" si="12"/>
        <v>0.1168</v>
      </c>
      <c r="S168" s="189">
        <v>0</v>
      </c>
      <c r="T168" s="190">
        <f t="shared" si="1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253</v>
      </c>
      <c r="AT168" s="191" t="s">
        <v>159</v>
      </c>
      <c r="AU168" s="191" t="s">
        <v>77</v>
      </c>
      <c r="AY168" s="19" t="s">
        <v>156</v>
      </c>
      <c r="BE168" s="192">
        <f t="shared" si="14"/>
        <v>0</v>
      </c>
      <c r="BF168" s="192">
        <f t="shared" si="15"/>
        <v>0</v>
      </c>
      <c r="BG168" s="192">
        <f t="shared" si="16"/>
        <v>0</v>
      </c>
      <c r="BH168" s="192">
        <f t="shared" si="17"/>
        <v>0</v>
      </c>
      <c r="BI168" s="192">
        <f t="shared" si="18"/>
        <v>0</v>
      </c>
      <c r="BJ168" s="19" t="s">
        <v>75</v>
      </c>
      <c r="BK168" s="192">
        <f t="shared" si="19"/>
        <v>0</v>
      </c>
      <c r="BL168" s="19" t="s">
        <v>253</v>
      </c>
      <c r="BM168" s="191" t="s">
        <v>747</v>
      </c>
    </row>
    <row r="169" spans="1:65" s="2" customFormat="1" ht="37.9" customHeight="1">
      <c r="A169" s="36"/>
      <c r="B169" s="37"/>
      <c r="C169" s="180" t="s">
        <v>474</v>
      </c>
      <c r="D169" s="180" t="s">
        <v>159</v>
      </c>
      <c r="E169" s="181" t="s">
        <v>748</v>
      </c>
      <c r="F169" s="182" t="s">
        <v>749</v>
      </c>
      <c r="G169" s="183" t="s">
        <v>296</v>
      </c>
      <c r="H169" s="184">
        <v>650</v>
      </c>
      <c r="I169" s="185"/>
      <c r="J169" s="186">
        <f t="shared" si="10"/>
        <v>0</v>
      </c>
      <c r="K169" s="182" t="s">
        <v>163</v>
      </c>
      <c r="L169" s="41"/>
      <c r="M169" s="187" t="s">
        <v>19</v>
      </c>
      <c r="N169" s="188" t="s">
        <v>39</v>
      </c>
      <c r="O169" s="66"/>
      <c r="P169" s="189">
        <f t="shared" si="11"/>
        <v>0</v>
      </c>
      <c r="Q169" s="189">
        <v>1.9000000000000001E-4</v>
      </c>
      <c r="R169" s="189">
        <f t="shared" si="12"/>
        <v>0.12350000000000001</v>
      </c>
      <c r="S169" s="189">
        <v>0</v>
      </c>
      <c r="T169" s="190">
        <f t="shared" si="1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253</v>
      </c>
      <c r="AT169" s="191" t="s">
        <v>159</v>
      </c>
      <c r="AU169" s="191" t="s">
        <v>77</v>
      </c>
      <c r="AY169" s="19" t="s">
        <v>156</v>
      </c>
      <c r="BE169" s="192">
        <f t="shared" si="14"/>
        <v>0</v>
      </c>
      <c r="BF169" s="192">
        <f t="shared" si="15"/>
        <v>0</v>
      </c>
      <c r="BG169" s="192">
        <f t="shared" si="16"/>
        <v>0</v>
      </c>
      <c r="BH169" s="192">
        <f t="shared" si="17"/>
        <v>0</v>
      </c>
      <c r="BI169" s="192">
        <f t="shared" si="18"/>
        <v>0</v>
      </c>
      <c r="BJ169" s="19" t="s">
        <v>75</v>
      </c>
      <c r="BK169" s="192">
        <f t="shared" si="19"/>
        <v>0</v>
      </c>
      <c r="BL169" s="19" t="s">
        <v>253</v>
      </c>
      <c r="BM169" s="191" t="s">
        <v>750</v>
      </c>
    </row>
    <row r="170" spans="1:65" s="2" customFormat="1" ht="24.2" customHeight="1">
      <c r="A170" s="36"/>
      <c r="B170" s="37"/>
      <c r="C170" s="180" t="s">
        <v>479</v>
      </c>
      <c r="D170" s="180" t="s">
        <v>159</v>
      </c>
      <c r="E170" s="181" t="s">
        <v>751</v>
      </c>
      <c r="F170" s="182" t="s">
        <v>752</v>
      </c>
      <c r="G170" s="183" t="s">
        <v>296</v>
      </c>
      <c r="H170" s="184">
        <v>650</v>
      </c>
      <c r="I170" s="185"/>
      <c r="J170" s="186">
        <f t="shared" si="10"/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 t="shared" si="11"/>
        <v>0</v>
      </c>
      <c r="Q170" s="189">
        <v>1.0000000000000001E-5</v>
      </c>
      <c r="R170" s="189">
        <f t="shared" si="12"/>
        <v>6.5000000000000006E-3</v>
      </c>
      <c r="S170" s="189">
        <v>0</v>
      </c>
      <c r="T170" s="190">
        <f t="shared" si="1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253</v>
      </c>
      <c r="AT170" s="191" t="s">
        <v>159</v>
      </c>
      <c r="AU170" s="191" t="s">
        <v>77</v>
      </c>
      <c r="AY170" s="19" t="s">
        <v>156</v>
      </c>
      <c r="BE170" s="192">
        <f t="shared" si="14"/>
        <v>0</v>
      </c>
      <c r="BF170" s="192">
        <f t="shared" si="15"/>
        <v>0</v>
      </c>
      <c r="BG170" s="192">
        <f t="shared" si="16"/>
        <v>0</v>
      </c>
      <c r="BH170" s="192">
        <f t="shared" si="17"/>
        <v>0</v>
      </c>
      <c r="BI170" s="192">
        <f t="shared" si="18"/>
        <v>0</v>
      </c>
      <c r="BJ170" s="19" t="s">
        <v>75</v>
      </c>
      <c r="BK170" s="192">
        <f t="shared" si="19"/>
        <v>0</v>
      </c>
      <c r="BL170" s="19" t="s">
        <v>253</v>
      </c>
      <c r="BM170" s="191" t="s">
        <v>753</v>
      </c>
    </row>
    <row r="171" spans="1:65" s="2" customFormat="1" ht="37.9" customHeight="1">
      <c r="A171" s="36"/>
      <c r="B171" s="37"/>
      <c r="C171" s="180" t="s">
        <v>484</v>
      </c>
      <c r="D171" s="180" t="s">
        <v>159</v>
      </c>
      <c r="E171" s="181" t="s">
        <v>754</v>
      </c>
      <c r="F171" s="182" t="s">
        <v>755</v>
      </c>
      <c r="G171" s="183" t="s">
        <v>251</v>
      </c>
      <c r="H171" s="184">
        <v>4.7510000000000003</v>
      </c>
      <c r="I171" s="185"/>
      <c r="J171" s="186">
        <f t="shared" si="10"/>
        <v>0</v>
      </c>
      <c r="K171" s="182" t="s">
        <v>163</v>
      </c>
      <c r="L171" s="41"/>
      <c r="M171" s="187" t="s">
        <v>19</v>
      </c>
      <c r="N171" s="188" t="s">
        <v>39</v>
      </c>
      <c r="O171" s="66"/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253</v>
      </c>
      <c r="AT171" s="191" t="s">
        <v>159</v>
      </c>
      <c r="AU171" s="191" t="s">
        <v>77</v>
      </c>
      <c r="AY171" s="19" t="s">
        <v>156</v>
      </c>
      <c r="BE171" s="192">
        <f t="shared" si="14"/>
        <v>0</v>
      </c>
      <c r="BF171" s="192">
        <f t="shared" si="15"/>
        <v>0</v>
      </c>
      <c r="BG171" s="192">
        <f t="shared" si="16"/>
        <v>0</v>
      </c>
      <c r="BH171" s="192">
        <f t="shared" si="17"/>
        <v>0</v>
      </c>
      <c r="BI171" s="192">
        <f t="shared" si="18"/>
        <v>0</v>
      </c>
      <c r="BJ171" s="19" t="s">
        <v>75</v>
      </c>
      <c r="BK171" s="192">
        <f t="shared" si="19"/>
        <v>0</v>
      </c>
      <c r="BL171" s="19" t="s">
        <v>253</v>
      </c>
      <c r="BM171" s="191" t="s">
        <v>756</v>
      </c>
    </row>
    <row r="172" spans="1:65" s="2" customFormat="1" ht="37.9" customHeight="1">
      <c r="A172" s="36"/>
      <c r="B172" s="37"/>
      <c r="C172" s="180" t="s">
        <v>490</v>
      </c>
      <c r="D172" s="180" t="s">
        <v>159</v>
      </c>
      <c r="E172" s="181" t="s">
        <v>754</v>
      </c>
      <c r="F172" s="182" t="s">
        <v>755</v>
      </c>
      <c r="G172" s="183" t="s">
        <v>251</v>
      </c>
      <c r="H172" s="184">
        <v>3.2349999999999999</v>
      </c>
      <c r="I172" s="185"/>
      <c r="J172" s="186">
        <f t="shared" si="10"/>
        <v>0</v>
      </c>
      <c r="K172" s="182" t="s">
        <v>163</v>
      </c>
      <c r="L172" s="41"/>
      <c r="M172" s="187" t="s">
        <v>19</v>
      </c>
      <c r="N172" s="188" t="s">
        <v>39</v>
      </c>
      <c r="O172" s="66"/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253</v>
      </c>
      <c r="AT172" s="191" t="s">
        <v>159</v>
      </c>
      <c r="AU172" s="191" t="s">
        <v>77</v>
      </c>
      <c r="AY172" s="19" t="s">
        <v>156</v>
      </c>
      <c r="BE172" s="192">
        <f t="shared" si="14"/>
        <v>0</v>
      </c>
      <c r="BF172" s="192">
        <f t="shared" si="15"/>
        <v>0</v>
      </c>
      <c r="BG172" s="192">
        <f t="shared" si="16"/>
        <v>0</v>
      </c>
      <c r="BH172" s="192">
        <f t="shared" si="17"/>
        <v>0</v>
      </c>
      <c r="BI172" s="192">
        <f t="shared" si="18"/>
        <v>0</v>
      </c>
      <c r="BJ172" s="19" t="s">
        <v>75</v>
      </c>
      <c r="BK172" s="192">
        <f t="shared" si="19"/>
        <v>0</v>
      </c>
      <c r="BL172" s="19" t="s">
        <v>253</v>
      </c>
      <c r="BM172" s="191" t="s">
        <v>757</v>
      </c>
    </row>
    <row r="173" spans="1:65" s="2" customFormat="1" ht="37.9" customHeight="1">
      <c r="A173" s="36"/>
      <c r="B173" s="37"/>
      <c r="C173" s="180" t="s">
        <v>497</v>
      </c>
      <c r="D173" s="180" t="s">
        <v>159</v>
      </c>
      <c r="E173" s="181" t="s">
        <v>758</v>
      </c>
      <c r="F173" s="182" t="s">
        <v>759</v>
      </c>
      <c r="G173" s="183" t="s">
        <v>251</v>
      </c>
      <c r="H173" s="184">
        <v>1.5860000000000001</v>
      </c>
      <c r="I173" s="185"/>
      <c r="J173" s="186">
        <f t="shared" si="10"/>
        <v>0</v>
      </c>
      <c r="K173" s="182" t="s">
        <v>163</v>
      </c>
      <c r="L173" s="41"/>
      <c r="M173" s="187" t="s">
        <v>19</v>
      </c>
      <c r="N173" s="188" t="s">
        <v>39</v>
      </c>
      <c r="O173" s="66"/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253</v>
      </c>
      <c r="AT173" s="191" t="s">
        <v>159</v>
      </c>
      <c r="AU173" s="191" t="s">
        <v>77</v>
      </c>
      <c r="AY173" s="19" t="s">
        <v>156</v>
      </c>
      <c r="BE173" s="192">
        <f t="shared" si="14"/>
        <v>0</v>
      </c>
      <c r="BF173" s="192">
        <f t="shared" si="15"/>
        <v>0</v>
      </c>
      <c r="BG173" s="192">
        <f t="shared" si="16"/>
        <v>0</v>
      </c>
      <c r="BH173" s="192">
        <f t="shared" si="17"/>
        <v>0</v>
      </c>
      <c r="BI173" s="192">
        <f t="shared" si="18"/>
        <v>0</v>
      </c>
      <c r="BJ173" s="19" t="s">
        <v>75</v>
      </c>
      <c r="BK173" s="192">
        <f t="shared" si="19"/>
        <v>0</v>
      </c>
      <c r="BL173" s="19" t="s">
        <v>253</v>
      </c>
      <c r="BM173" s="191" t="s">
        <v>760</v>
      </c>
    </row>
    <row r="174" spans="1:65" s="2" customFormat="1" ht="49.15" customHeight="1">
      <c r="A174" s="36"/>
      <c r="B174" s="37"/>
      <c r="C174" s="180" t="s">
        <v>500</v>
      </c>
      <c r="D174" s="180" t="s">
        <v>159</v>
      </c>
      <c r="E174" s="181" t="s">
        <v>761</v>
      </c>
      <c r="F174" s="182" t="s">
        <v>762</v>
      </c>
      <c r="G174" s="183" t="s">
        <v>251</v>
      </c>
      <c r="H174" s="184">
        <v>1.5860000000000001</v>
      </c>
      <c r="I174" s="185"/>
      <c r="J174" s="186">
        <f t="shared" si="10"/>
        <v>0</v>
      </c>
      <c r="K174" s="182" t="s">
        <v>163</v>
      </c>
      <c r="L174" s="41"/>
      <c r="M174" s="187" t="s">
        <v>19</v>
      </c>
      <c r="N174" s="188" t="s">
        <v>39</v>
      </c>
      <c r="O174" s="66"/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253</v>
      </c>
      <c r="AT174" s="191" t="s">
        <v>159</v>
      </c>
      <c r="AU174" s="191" t="s">
        <v>77</v>
      </c>
      <c r="AY174" s="19" t="s">
        <v>156</v>
      </c>
      <c r="BE174" s="192">
        <f t="shared" si="14"/>
        <v>0</v>
      </c>
      <c r="BF174" s="192">
        <f t="shared" si="15"/>
        <v>0</v>
      </c>
      <c r="BG174" s="192">
        <f t="shared" si="16"/>
        <v>0</v>
      </c>
      <c r="BH174" s="192">
        <f t="shared" si="17"/>
        <v>0</v>
      </c>
      <c r="BI174" s="192">
        <f t="shared" si="18"/>
        <v>0</v>
      </c>
      <c r="BJ174" s="19" t="s">
        <v>75</v>
      </c>
      <c r="BK174" s="192">
        <f t="shared" si="19"/>
        <v>0</v>
      </c>
      <c r="BL174" s="19" t="s">
        <v>253</v>
      </c>
      <c r="BM174" s="191" t="s">
        <v>763</v>
      </c>
    </row>
    <row r="175" spans="1:65" s="2" customFormat="1" ht="14.45" customHeight="1">
      <c r="A175" s="36"/>
      <c r="B175" s="37"/>
      <c r="C175" s="180" t="s">
        <v>505</v>
      </c>
      <c r="D175" s="180" t="s">
        <v>159</v>
      </c>
      <c r="E175" s="181" t="s">
        <v>764</v>
      </c>
      <c r="F175" s="182" t="s">
        <v>765</v>
      </c>
      <c r="G175" s="183" t="s">
        <v>641</v>
      </c>
      <c r="H175" s="184">
        <v>1</v>
      </c>
      <c r="I175" s="185"/>
      <c r="J175" s="186">
        <f t="shared" si="10"/>
        <v>0</v>
      </c>
      <c r="K175" s="182" t="s">
        <v>19</v>
      </c>
      <c r="L175" s="41"/>
      <c r="M175" s="187" t="s">
        <v>19</v>
      </c>
      <c r="N175" s="188" t="s">
        <v>39</v>
      </c>
      <c r="O175" s="66"/>
      <c r="P175" s="189">
        <f t="shared" si="11"/>
        <v>0</v>
      </c>
      <c r="Q175" s="189">
        <v>0</v>
      </c>
      <c r="R175" s="189">
        <f t="shared" si="12"/>
        <v>0</v>
      </c>
      <c r="S175" s="189">
        <v>0</v>
      </c>
      <c r="T175" s="190">
        <f t="shared" si="1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253</v>
      </c>
      <c r="AT175" s="191" t="s">
        <v>159</v>
      </c>
      <c r="AU175" s="191" t="s">
        <v>77</v>
      </c>
      <c r="AY175" s="19" t="s">
        <v>156</v>
      </c>
      <c r="BE175" s="192">
        <f t="shared" si="14"/>
        <v>0</v>
      </c>
      <c r="BF175" s="192">
        <f t="shared" si="15"/>
        <v>0</v>
      </c>
      <c r="BG175" s="192">
        <f t="shared" si="16"/>
        <v>0</v>
      </c>
      <c r="BH175" s="192">
        <f t="shared" si="17"/>
        <v>0</v>
      </c>
      <c r="BI175" s="192">
        <f t="shared" si="18"/>
        <v>0</v>
      </c>
      <c r="BJ175" s="19" t="s">
        <v>75</v>
      </c>
      <c r="BK175" s="192">
        <f t="shared" si="19"/>
        <v>0</v>
      </c>
      <c r="BL175" s="19" t="s">
        <v>253</v>
      </c>
      <c r="BM175" s="191" t="s">
        <v>766</v>
      </c>
    </row>
    <row r="176" spans="1:65" s="2" customFormat="1" ht="14.45" customHeight="1">
      <c r="A176" s="36"/>
      <c r="B176" s="37"/>
      <c r="C176" s="180" t="s">
        <v>509</v>
      </c>
      <c r="D176" s="180" t="s">
        <v>159</v>
      </c>
      <c r="E176" s="181" t="s">
        <v>767</v>
      </c>
      <c r="F176" s="182" t="s">
        <v>768</v>
      </c>
      <c r="G176" s="183" t="s">
        <v>641</v>
      </c>
      <c r="H176" s="184">
        <v>1</v>
      </c>
      <c r="I176" s="185"/>
      <c r="J176" s="186">
        <f t="shared" si="10"/>
        <v>0</v>
      </c>
      <c r="K176" s="182" t="s">
        <v>19</v>
      </c>
      <c r="L176" s="41"/>
      <c r="M176" s="187" t="s">
        <v>19</v>
      </c>
      <c r="N176" s="188" t="s">
        <v>39</v>
      </c>
      <c r="O176" s="66"/>
      <c r="P176" s="189">
        <f t="shared" si="11"/>
        <v>0</v>
      </c>
      <c r="Q176" s="189">
        <v>0</v>
      </c>
      <c r="R176" s="189">
        <f t="shared" si="12"/>
        <v>0</v>
      </c>
      <c r="S176" s="189">
        <v>0</v>
      </c>
      <c r="T176" s="190">
        <f t="shared" si="1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253</v>
      </c>
      <c r="AT176" s="191" t="s">
        <v>159</v>
      </c>
      <c r="AU176" s="191" t="s">
        <v>77</v>
      </c>
      <c r="AY176" s="19" t="s">
        <v>156</v>
      </c>
      <c r="BE176" s="192">
        <f t="shared" si="14"/>
        <v>0</v>
      </c>
      <c r="BF176" s="192">
        <f t="shared" si="15"/>
        <v>0</v>
      </c>
      <c r="BG176" s="192">
        <f t="shared" si="16"/>
        <v>0</v>
      </c>
      <c r="BH176" s="192">
        <f t="shared" si="17"/>
        <v>0</v>
      </c>
      <c r="BI176" s="192">
        <f t="shared" si="18"/>
        <v>0</v>
      </c>
      <c r="BJ176" s="19" t="s">
        <v>75</v>
      </c>
      <c r="BK176" s="192">
        <f t="shared" si="19"/>
        <v>0</v>
      </c>
      <c r="BL176" s="19" t="s">
        <v>253</v>
      </c>
      <c r="BM176" s="191" t="s">
        <v>769</v>
      </c>
    </row>
    <row r="177" spans="1:65" s="2" customFormat="1" ht="14.45" customHeight="1">
      <c r="A177" s="36"/>
      <c r="B177" s="37"/>
      <c r="C177" s="180" t="s">
        <v>513</v>
      </c>
      <c r="D177" s="180" t="s">
        <v>159</v>
      </c>
      <c r="E177" s="181" t="s">
        <v>770</v>
      </c>
      <c r="F177" s="182" t="s">
        <v>771</v>
      </c>
      <c r="G177" s="183" t="s">
        <v>641</v>
      </c>
      <c r="H177" s="184">
        <v>1</v>
      </c>
      <c r="I177" s="185"/>
      <c r="J177" s="186">
        <f t="shared" si="10"/>
        <v>0</v>
      </c>
      <c r="K177" s="182" t="s">
        <v>19</v>
      </c>
      <c r="L177" s="41"/>
      <c r="M177" s="187" t="s">
        <v>19</v>
      </c>
      <c r="N177" s="188" t="s">
        <v>39</v>
      </c>
      <c r="O177" s="66"/>
      <c r="P177" s="189">
        <f t="shared" si="11"/>
        <v>0</v>
      </c>
      <c r="Q177" s="189">
        <v>0</v>
      </c>
      <c r="R177" s="189">
        <f t="shared" si="12"/>
        <v>0</v>
      </c>
      <c r="S177" s="189">
        <v>0</v>
      </c>
      <c r="T177" s="190">
        <f t="shared" si="13"/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253</v>
      </c>
      <c r="AT177" s="191" t="s">
        <v>159</v>
      </c>
      <c r="AU177" s="191" t="s">
        <v>77</v>
      </c>
      <c r="AY177" s="19" t="s">
        <v>156</v>
      </c>
      <c r="BE177" s="192">
        <f t="shared" si="14"/>
        <v>0</v>
      </c>
      <c r="BF177" s="192">
        <f t="shared" si="15"/>
        <v>0</v>
      </c>
      <c r="BG177" s="192">
        <f t="shared" si="16"/>
        <v>0</v>
      </c>
      <c r="BH177" s="192">
        <f t="shared" si="17"/>
        <v>0</v>
      </c>
      <c r="BI177" s="192">
        <f t="shared" si="18"/>
        <v>0</v>
      </c>
      <c r="BJ177" s="19" t="s">
        <v>75</v>
      </c>
      <c r="BK177" s="192">
        <f t="shared" si="19"/>
        <v>0</v>
      </c>
      <c r="BL177" s="19" t="s">
        <v>253</v>
      </c>
      <c r="BM177" s="191" t="s">
        <v>772</v>
      </c>
    </row>
    <row r="178" spans="1:65" s="2" customFormat="1" ht="24.2" customHeight="1">
      <c r="A178" s="36"/>
      <c r="B178" s="37"/>
      <c r="C178" s="180" t="s">
        <v>519</v>
      </c>
      <c r="D178" s="180" t="s">
        <v>159</v>
      </c>
      <c r="E178" s="181" t="s">
        <v>773</v>
      </c>
      <c r="F178" s="182" t="s">
        <v>774</v>
      </c>
      <c r="G178" s="183" t="s">
        <v>641</v>
      </c>
      <c r="H178" s="184">
        <v>2</v>
      </c>
      <c r="I178" s="185"/>
      <c r="J178" s="186">
        <f t="shared" si="10"/>
        <v>0</v>
      </c>
      <c r="K178" s="182" t="s">
        <v>19</v>
      </c>
      <c r="L178" s="41"/>
      <c r="M178" s="187" t="s">
        <v>19</v>
      </c>
      <c r="N178" s="188" t="s">
        <v>39</v>
      </c>
      <c r="O178" s="66"/>
      <c r="P178" s="189">
        <f t="shared" si="11"/>
        <v>0</v>
      </c>
      <c r="Q178" s="189">
        <v>0</v>
      </c>
      <c r="R178" s="189">
        <f t="shared" si="12"/>
        <v>0</v>
      </c>
      <c r="S178" s="189">
        <v>0</v>
      </c>
      <c r="T178" s="190">
        <f t="shared" si="13"/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253</v>
      </c>
      <c r="AT178" s="191" t="s">
        <v>159</v>
      </c>
      <c r="AU178" s="191" t="s">
        <v>77</v>
      </c>
      <c r="AY178" s="19" t="s">
        <v>156</v>
      </c>
      <c r="BE178" s="192">
        <f t="shared" si="14"/>
        <v>0</v>
      </c>
      <c r="BF178" s="192">
        <f t="shared" si="15"/>
        <v>0</v>
      </c>
      <c r="BG178" s="192">
        <f t="shared" si="16"/>
        <v>0</v>
      </c>
      <c r="BH178" s="192">
        <f t="shared" si="17"/>
        <v>0</v>
      </c>
      <c r="BI178" s="192">
        <f t="shared" si="18"/>
        <v>0</v>
      </c>
      <c r="BJ178" s="19" t="s">
        <v>75</v>
      </c>
      <c r="BK178" s="192">
        <f t="shared" si="19"/>
        <v>0</v>
      </c>
      <c r="BL178" s="19" t="s">
        <v>253</v>
      </c>
      <c r="BM178" s="191" t="s">
        <v>775</v>
      </c>
    </row>
    <row r="179" spans="1:65" s="12" customFormat="1" ht="22.9" customHeight="1">
      <c r="B179" s="164"/>
      <c r="C179" s="165"/>
      <c r="D179" s="166" t="s">
        <v>67</v>
      </c>
      <c r="E179" s="178" t="s">
        <v>776</v>
      </c>
      <c r="F179" s="178" t="s">
        <v>777</v>
      </c>
      <c r="G179" s="165"/>
      <c r="H179" s="165"/>
      <c r="I179" s="168"/>
      <c r="J179" s="179">
        <f>BK179</f>
        <v>0</v>
      </c>
      <c r="K179" s="165"/>
      <c r="L179" s="170"/>
      <c r="M179" s="171"/>
      <c r="N179" s="172"/>
      <c r="O179" s="172"/>
      <c r="P179" s="173">
        <f>SUM(P180:P216)</f>
        <v>0</v>
      </c>
      <c r="Q179" s="172"/>
      <c r="R179" s="173">
        <f>SUM(R180:R216)</f>
        <v>1.2431200000000002</v>
      </c>
      <c r="S179" s="172"/>
      <c r="T179" s="174">
        <f>SUM(T180:T216)</f>
        <v>0.77010000000000001</v>
      </c>
      <c r="AR179" s="175" t="s">
        <v>77</v>
      </c>
      <c r="AT179" s="176" t="s">
        <v>67</v>
      </c>
      <c r="AU179" s="176" t="s">
        <v>75</v>
      </c>
      <c r="AY179" s="175" t="s">
        <v>156</v>
      </c>
      <c r="BK179" s="177">
        <f>SUM(BK180:BK216)</f>
        <v>0</v>
      </c>
    </row>
    <row r="180" spans="1:65" s="2" customFormat="1" ht="24.2" customHeight="1">
      <c r="A180" s="36"/>
      <c r="B180" s="37"/>
      <c r="C180" s="180" t="s">
        <v>527</v>
      </c>
      <c r="D180" s="180" t="s">
        <v>159</v>
      </c>
      <c r="E180" s="181" t="s">
        <v>778</v>
      </c>
      <c r="F180" s="182" t="s">
        <v>779</v>
      </c>
      <c r="G180" s="183" t="s">
        <v>641</v>
      </c>
      <c r="H180" s="184">
        <v>10</v>
      </c>
      <c r="I180" s="185"/>
      <c r="J180" s="186">
        <f t="shared" ref="J180:J216" si="20">ROUND(I180*H180,2)</f>
        <v>0</v>
      </c>
      <c r="K180" s="182" t="s">
        <v>163</v>
      </c>
      <c r="L180" s="41"/>
      <c r="M180" s="187" t="s">
        <v>19</v>
      </c>
      <c r="N180" s="188" t="s">
        <v>39</v>
      </c>
      <c r="O180" s="66"/>
      <c r="P180" s="189">
        <f t="shared" ref="P180:P216" si="21">O180*H180</f>
        <v>0</v>
      </c>
      <c r="Q180" s="189">
        <v>0</v>
      </c>
      <c r="R180" s="189">
        <f t="shared" ref="R180:R216" si="22">Q180*H180</f>
        <v>0</v>
      </c>
      <c r="S180" s="189">
        <v>1.933E-2</v>
      </c>
      <c r="T180" s="190">
        <f t="shared" ref="T180:T216" si="23">S180*H180</f>
        <v>0.1933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253</v>
      </c>
      <c r="AT180" s="191" t="s">
        <v>159</v>
      </c>
      <c r="AU180" s="191" t="s">
        <v>77</v>
      </c>
      <c r="AY180" s="19" t="s">
        <v>156</v>
      </c>
      <c r="BE180" s="192">
        <f t="shared" ref="BE180:BE216" si="24">IF(N180="základní",J180,0)</f>
        <v>0</v>
      </c>
      <c r="BF180" s="192">
        <f t="shared" ref="BF180:BF216" si="25">IF(N180="snížená",J180,0)</f>
        <v>0</v>
      </c>
      <c r="BG180" s="192">
        <f t="shared" ref="BG180:BG216" si="26">IF(N180="zákl. přenesená",J180,0)</f>
        <v>0</v>
      </c>
      <c r="BH180" s="192">
        <f t="shared" ref="BH180:BH216" si="27">IF(N180="sníž. přenesená",J180,0)</f>
        <v>0</v>
      </c>
      <c r="BI180" s="192">
        <f t="shared" ref="BI180:BI216" si="28">IF(N180="nulová",J180,0)</f>
        <v>0</v>
      </c>
      <c r="BJ180" s="19" t="s">
        <v>75</v>
      </c>
      <c r="BK180" s="192">
        <f t="shared" ref="BK180:BK216" si="29">ROUND(I180*H180,2)</f>
        <v>0</v>
      </c>
      <c r="BL180" s="19" t="s">
        <v>253</v>
      </c>
      <c r="BM180" s="191" t="s">
        <v>780</v>
      </c>
    </row>
    <row r="181" spans="1:65" s="2" customFormat="1" ht="24.2" customHeight="1">
      <c r="A181" s="36"/>
      <c r="B181" s="37"/>
      <c r="C181" s="180" t="s">
        <v>532</v>
      </c>
      <c r="D181" s="180" t="s">
        <v>159</v>
      </c>
      <c r="E181" s="181" t="s">
        <v>781</v>
      </c>
      <c r="F181" s="182" t="s">
        <v>782</v>
      </c>
      <c r="G181" s="183" t="s">
        <v>345</v>
      </c>
      <c r="H181" s="184">
        <v>2</v>
      </c>
      <c r="I181" s="185"/>
      <c r="J181" s="186">
        <f t="shared" si="20"/>
        <v>0</v>
      </c>
      <c r="K181" s="182" t="s">
        <v>163</v>
      </c>
      <c r="L181" s="41"/>
      <c r="M181" s="187" t="s">
        <v>19</v>
      </c>
      <c r="N181" s="188" t="s">
        <v>39</v>
      </c>
      <c r="O181" s="66"/>
      <c r="P181" s="189">
        <f t="shared" si="21"/>
        <v>0</v>
      </c>
      <c r="Q181" s="189">
        <v>4.2999999999999999E-4</v>
      </c>
      <c r="R181" s="189">
        <f t="shared" si="22"/>
        <v>8.5999999999999998E-4</v>
      </c>
      <c r="S181" s="189">
        <v>0</v>
      </c>
      <c r="T181" s="190">
        <f t="shared" si="2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253</v>
      </c>
      <c r="AT181" s="191" t="s">
        <v>159</v>
      </c>
      <c r="AU181" s="191" t="s">
        <v>77</v>
      </c>
      <c r="AY181" s="19" t="s">
        <v>156</v>
      </c>
      <c r="BE181" s="192">
        <f t="shared" si="24"/>
        <v>0</v>
      </c>
      <c r="BF181" s="192">
        <f t="shared" si="25"/>
        <v>0</v>
      </c>
      <c r="BG181" s="192">
        <f t="shared" si="26"/>
        <v>0</v>
      </c>
      <c r="BH181" s="192">
        <f t="shared" si="27"/>
        <v>0</v>
      </c>
      <c r="BI181" s="192">
        <f t="shared" si="28"/>
        <v>0</v>
      </c>
      <c r="BJ181" s="19" t="s">
        <v>75</v>
      </c>
      <c r="BK181" s="192">
        <f t="shared" si="29"/>
        <v>0</v>
      </c>
      <c r="BL181" s="19" t="s">
        <v>253</v>
      </c>
      <c r="BM181" s="191" t="s">
        <v>783</v>
      </c>
    </row>
    <row r="182" spans="1:65" s="2" customFormat="1" ht="14.45" customHeight="1">
      <c r="A182" s="36"/>
      <c r="B182" s="37"/>
      <c r="C182" s="230" t="s">
        <v>537</v>
      </c>
      <c r="D182" s="230" t="s">
        <v>300</v>
      </c>
      <c r="E182" s="231" t="s">
        <v>784</v>
      </c>
      <c r="F182" s="232" t="s">
        <v>785</v>
      </c>
      <c r="G182" s="233" t="s">
        <v>345</v>
      </c>
      <c r="H182" s="234">
        <v>2</v>
      </c>
      <c r="I182" s="235"/>
      <c r="J182" s="236">
        <f t="shared" si="20"/>
        <v>0</v>
      </c>
      <c r="K182" s="232" t="s">
        <v>163</v>
      </c>
      <c r="L182" s="237"/>
      <c r="M182" s="238" t="s">
        <v>19</v>
      </c>
      <c r="N182" s="239" t="s">
        <v>39</v>
      </c>
      <c r="O182" s="66"/>
      <c r="P182" s="189">
        <f t="shared" si="21"/>
        <v>0</v>
      </c>
      <c r="Q182" s="189">
        <v>1.9000000000000001E-4</v>
      </c>
      <c r="R182" s="189">
        <f t="shared" si="22"/>
        <v>3.8000000000000002E-4</v>
      </c>
      <c r="S182" s="189">
        <v>0</v>
      </c>
      <c r="T182" s="190">
        <f t="shared" si="2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303</v>
      </c>
      <c r="AT182" s="191" t="s">
        <v>300</v>
      </c>
      <c r="AU182" s="191" t="s">
        <v>77</v>
      </c>
      <c r="AY182" s="19" t="s">
        <v>156</v>
      </c>
      <c r="BE182" s="192">
        <f t="shared" si="24"/>
        <v>0</v>
      </c>
      <c r="BF182" s="192">
        <f t="shared" si="25"/>
        <v>0</v>
      </c>
      <c r="BG182" s="192">
        <f t="shared" si="26"/>
        <v>0</v>
      </c>
      <c r="BH182" s="192">
        <f t="shared" si="27"/>
        <v>0</v>
      </c>
      <c r="BI182" s="192">
        <f t="shared" si="28"/>
        <v>0</v>
      </c>
      <c r="BJ182" s="19" t="s">
        <v>75</v>
      </c>
      <c r="BK182" s="192">
        <f t="shared" si="29"/>
        <v>0</v>
      </c>
      <c r="BL182" s="19" t="s">
        <v>253</v>
      </c>
      <c r="BM182" s="191" t="s">
        <v>786</v>
      </c>
    </row>
    <row r="183" spans="1:65" s="2" customFormat="1" ht="24.2" customHeight="1">
      <c r="A183" s="36"/>
      <c r="B183" s="37"/>
      <c r="C183" s="180" t="s">
        <v>543</v>
      </c>
      <c r="D183" s="180" t="s">
        <v>159</v>
      </c>
      <c r="E183" s="181" t="s">
        <v>787</v>
      </c>
      <c r="F183" s="182" t="s">
        <v>788</v>
      </c>
      <c r="G183" s="183" t="s">
        <v>345</v>
      </c>
      <c r="H183" s="184">
        <v>10</v>
      </c>
      <c r="I183" s="185"/>
      <c r="J183" s="186">
        <f t="shared" si="20"/>
        <v>0</v>
      </c>
      <c r="K183" s="182" t="s">
        <v>163</v>
      </c>
      <c r="L183" s="41"/>
      <c r="M183" s="187" t="s">
        <v>19</v>
      </c>
      <c r="N183" s="188" t="s">
        <v>39</v>
      </c>
      <c r="O183" s="66"/>
      <c r="P183" s="189">
        <f t="shared" si="21"/>
        <v>0</v>
      </c>
      <c r="Q183" s="189">
        <v>2.47E-3</v>
      </c>
      <c r="R183" s="189">
        <f t="shared" si="22"/>
        <v>2.47E-2</v>
      </c>
      <c r="S183" s="189">
        <v>0</v>
      </c>
      <c r="T183" s="190">
        <f t="shared" si="23"/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253</v>
      </c>
      <c r="AT183" s="191" t="s">
        <v>159</v>
      </c>
      <c r="AU183" s="191" t="s">
        <v>77</v>
      </c>
      <c r="AY183" s="19" t="s">
        <v>156</v>
      </c>
      <c r="BE183" s="192">
        <f t="shared" si="24"/>
        <v>0</v>
      </c>
      <c r="BF183" s="192">
        <f t="shared" si="25"/>
        <v>0</v>
      </c>
      <c r="BG183" s="192">
        <f t="shared" si="26"/>
        <v>0</v>
      </c>
      <c r="BH183" s="192">
        <f t="shared" si="27"/>
        <v>0</v>
      </c>
      <c r="BI183" s="192">
        <f t="shared" si="28"/>
        <v>0</v>
      </c>
      <c r="BJ183" s="19" t="s">
        <v>75</v>
      </c>
      <c r="BK183" s="192">
        <f t="shared" si="29"/>
        <v>0</v>
      </c>
      <c r="BL183" s="19" t="s">
        <v>253</v>
      </c>
      <c r="BM183" s="191" t="s">
        <v>789</v>
      </c>
    </row>
    <row r="184" spans="1:65" s="2" customFormat="1" ht="24.2" customHeight="1">
      <c r="A184" s="36"/>
      <c r="B184" s="37"/>
      <c r="C184" s="230" t="s">
        <v>548</v>
      </c>
      <c r="D184" s="230" t="s">
        <v>300</v>
      </c>
      <c r="E184" s="231" t="s">
        <v>790</v>
      </c>
      <c r="F184" s="232" t="s">
        <v>791</v>
      </c>
      <c r="G184" s="233" t="s">
        <v>345</v>
      </c>
      <c r="H184" s="234">
        <v>10</v>
      </c>
      <c r="I184" s="235"/>
      <c r="J184" s="236">
        <f t="shared" si="20"/>
        <v>0</v>
      </c>
      <c r="K184" s="232" t="s">
        <v>163</v>
      </c>
      <c r="L184" s="237"/>
      <c r="M184" s="238" t="s">
        <v>19</v>
      </c>
      <c r="N184" s="239" t="s">
        <v>39</v>
      </c>
      <c r="O184" s="66"/>
      <c r="P184" s="189">
        <f t="shared" si="21"/>
        <v>0</v>
      </c>
      <c r="Q184" s="189">
        <v>1.4500000000000001E-2</v>
      </c>
      <c r="R184" s="189">
        <f t="shared" si="22"/>
        <v>0.14500000000000002</v>
      </c>
      <c r="S184" s="189">
        <v>0</v>
      </c>
      <c r="T184" s="190">
        <f t="shared" si="23"/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303</v>
      </c>
      <c r="AT184" s="191" t="s">
        <v>300</v>
      </c>
      <c r="AU184" s="191" t="s">
        <v>77</v>
      </c>
      <c r="AY184" s="19" t="s">
        <v>156</v>
      </c>
      <c r="BE184" s="192">
        <f t="shared" si="24"/>
        <v>0</v>
      </c>
      <c r="BF184" s="192">
        <f t="shared" si="25"/>
        <v>0</v>
      </c>
      <c r="BG184" s="192">
        <f t="shared" si="26"/>
        <v>0</v>
      </c>
      <c r="BH184" s="192">
        <f t="shared" si="27"/>
        <v>0</v>
      </c>
      <c r="BI184" s="192">
        <f t="shared" si="28"/>
        <v>0</v>
      </c>
      <c r="BJ184" s="19" t="s">
        <v>75</v>
      </c>
      <c r="BK184" s="192">
        <f t="shared" si="29"/>
        <v>0</v>
      </c>
      <c r="BL184" s="19" t="s">
        <v>253</v>
      </c>
      <c r="BM184" s="191" t="s">
        <v>792</v>
      </c>
    </row>
    <row r="185" spans="1:65" s="2" customFormat="1" ht="14.45" customHeight="1">
      <c r="A185" s="36"/>
      <c r="B185" s="37"/>
      <c r="C185" s="180" t="s">
        <v>552</v>
      </c>
      <c r="D185" s="180" t="s">
        <v>159</v>
      </c>
      <c r="E185" s="181" t="s">
        <v>793</v>
      </c>
      <c r="F185" s="182" t="s">
        <v>794</v>
      </c>
      <c r="G185" s="183" t="s">
        <v>641</v>
      </c>
      <c r="H185" s="184">
        <v>10</v>
      </c>
      <c r="I185" s="185"/>
      <c r="J185" s="186">
        <f t="shared" si="20"/>
        <v>0</v>
      </c>
      <c r="K185" s="182" t="s">
        <v>163</v>
      </c>
      <c r="L185" s="41"/>
      <c r="M185" s="187" t="s">
        <v>19</v>
      </c>
      <c r="N185" s="188" t="s">
        <v>39</v>
      </c>
      <c r="O185" s="66"/>
      <c r="P185" s="189">
        <f t="shared" si="21"/>
        <v>0</v>
      </c>
      <c r="Q185" s="189">
        <v>0</v>
      </c>
      <c r="R185" s="189">
        <f t="shared" si="22"/>
        <v>0</v>
      </c>
      <c r="S185" s="189">
        <v>1.9460000000000002E-2</v>
      </c>
      <c r="T185" s="190">
        <f t="shared" si="23"/>
        <v>0.19460000000000002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253</v>
      </c>
      <c r="AT185" s="191" t="s">
        <v>159</v>
      </c>
      <c r="AU185" s="191" t="s">
        <v>77</v>
      </c>
      <c r="AY185" s="19" t="s">
        <v>156</v>
      </c>
      <c r="BE185" s="192">
        <f t="shared" si="24"/>
        <v>0</v>
      </c>
      <c r="BF185" s="192">
        <f t="shared" si="25"/>
        <v>0</v>
      </c>
      <c r="BG185" s="192">
        <f t="shared" si="26"/>
        <v>0</v>
      </c>
      <c r="BH185" s="192">
        <f t="shared" si="27"/>
        <v>0</v>
      </c>
      <c r="BI185" s="192">
        <f t="shared" si="28"/>
        <v>0</v>
      </c>
      <c r="BJ185" s="19" t="s">
        <v>75</v>
      </c>
      <c r="BK185" s="192">
        <f t="shared" si="29"/>
        <v>0</v>
      </c>
      <c r="BL185" s="19" t="s">
        <v>253</v>
      </c>
      <c r="BM185" s="191" t="s">
        <v>795</v>
      </c>
    </row>
    <row r="186" spans="1:65" s="2" customFormat="1" ht="14.45" customHeight="1">
      <c r="A186" s="36"/>
      <c r="B186" s="37"/>
      <c r="C186" s="180" t="s">
        <v>560</v>
      </c>
      <c r="D186" s="180" t="s">
        <v>159</v>
      </c>
      <c r="E186" s="181" t="s">
        <v>796</v>
      </c>
      <c r="F186" s="182" t="s">
        <v>797</v>
      </c>
      <c r="G186" s="183" t="s">
        <v>641</v>
      </c>
      <c r="H186" s="184">
        <v>10</v>
      </c>
      <c r="I186" s="185"/>
      <c r="J186" s="186">
        <f t="shared" si="20"/>
        <v>0</v>
      </c>
      <c r="K186" s="182" t="s">
        <v>163</v>
      </c>
      <c r="L186" s="41"/>
      <c r="M186" s="187" t="s">
        <v>19</v>
      </c>
      <c r="N186" s="188" t="s">
        <v>39</v>
      </c>
      <c r="O186" s="66"/>
      <c r="P186" s="189">
        <f t="shared" si="21"/>
        <v>0</v>
      </c>
      <c r="Q186" s="189">
        <v>1.73E-3</v>
      </c>
      <c r="R186" s="189">
        <f t="shared" si="22"/>
        <v>1.7299999999999999E-2</v>
      </c>
      <c r="S186" s="189">
        <v>0</v>
      </c>
      <c r="T186" s="190">
        <f t="shared" si="23"/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253</v>
      </c>
      <c r="AT186" s="191" t="s">
        <v>159</v>
      </c>
      <c r="AU186" s="191" t="s">
        <v>77</v>
      </c>
      <c r="AY186" s="19" t="s">
        <v>156</v>
      </c>
      <c r="BE186" s="192">
        <f t="shared" si="24"/>
        <v>0</v>
      </c>
      <c r="BF186" s="192">
        <f t="shared" si="25"/>
        <v>0</v>
      </c>
      <c r="BG186" s="192">
        <f t="shared" si="26"/>
        <v>0</v>
      </c>
      <c r="BH186" s="192">
        <f t="shared" si="27"/>
        <v>0</v>
      </c>
      <c r="BI186" s="192">
        <f t="shared" si="28"/>
        <v>0</v>
      </c>
      <c r="BJ186" s="19" t="s">
        <v>75</v>
      </c>
      <c r="BK186" s="192">
        <f t="shared" si="29"/>
        <v>0</v>
      </c>
      <c r="BL186" s="19" t="s">
        <v>253</v>
      </c>
      <c r="BM186" s="191" t="s">
        <v>798</v>
      </c>
    </row>
    <row r="187" spans="1:65" s="2" customFormat="1" ht="14.45" customHeight="1">
      <c r="A187" s="36"/>
      <c r="B187" s="37"/>
      <c r="C187" s="230" t="s">
        <v>799</v>
      </c>
      <c r="D187" s="230" t="s">
        <v>300</v>
      </c>
      <c r="E187" s="231" t="s">
        <v>800</v>
      </c>
      <c r="F187" s="232" t="s">
        <v>801</v>
      </c>
      <c r="G187" s="233" t="s">
        <v>345</v>
      </c>
      <c r="H187" s="234">
        <v>10</v>
      </c>
      <c r="I187" s="235"/>
      <c r="J187" s="236">
        <f t="shared" si="20"/>
        <v>0</v>
      </c>
      <c r="K187" s="232" t="s">
        <v>163</v>
      </c>
      <c r="L187" s="237"/>
      <c r="M187" s="238" t="s">
        <v>19</v>
      </c>
      <c r="N187" s="239" t="s">
        <v>39</v>
      </c>
      <c r="O187" s="66"/>
      <c r="P187" s="189">
        <f t="shared" si="21"/>
        <v>0</v>
      </c>
      <c r="Q187" s="189">
        <v>1.35E-2</v>
      </c>
      <c r="R187" s="189">
        <f t="shared" si="22"/>
        <v>0.13500000000000001</v>
      </c>
      <c r="S187" s="189">
        <v>0</v>
      </c>
      <c r="T187" s="190">
        <f t="shared" si="23"/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303</v>
      </c>
      <c r="AT187" s="191" t="s">
        <v>300</v>
      </c>
      <c r="AU187" s="191" t="s">
        <v>77</v>
      </c>
      <c r="AY187" s="19" t="s">
        <v>156</v>
      </c>
      <c r="BE187" s="192">
        <f t="shared" si="24"/>
        <v>0</v>
      </c>
      <c r="BF187" s="192">
        <f t="shared" si="25"/>
        <v>0</v>
      </c>
      <c r="BG187" s="192">
        <f t="shared" si="26"/>
        <v>0</v>
      </c>
      <c r="BH187" s="192">
        <f t="shared" si="27"/>
        <v>0</v>
      </c>
      <c r="BI187" s="192">
        <f t="shared" si="28"/>
        <v>0</v>
      </c>
      <c r="BJ187" s="19" t="s">
        <v>75</v>
      </c>
      <c r="BK187" s="192">
        <f t="shared" si="29"/>
        <v>0</v>
      </c>
      <c r="BL187" s="19" t="s">
        <v>253</v>
      </c>
      <c r="BM187" s="191" t="s">
        <v>802</v>
      </c>
    </row>
    <row r="188" spans="1:65" s="2" customFormat="1" ht="14.45" customHeight="1">
      <c r="A188" s="36"/>
      <c r="B188" s="37"/>
      <c r="C188" s="180" t="s">
        <v>803</v>
      </c>
      <c r="D188" s="180" t="s">
        <v>159</v>
      </c>
      <c r="E188" s="181" t="s">
        <v>804</v>
      </c>
      <c r="F188" s="182" t="s">
        <v>805</v>
      </c>
      <c r="G188" s="183" t="s">
        <v>641</v>
      </c>
      <c r="H188" s="184">
        <v>10</v>
      </c>
      <c r="I188" s="185"/>
      <c r="J188" s="186">
        <f t="shared" si="20"/>
        <v>0</v>
      </c>
      <c r="K188" s="182" t="s">
        <v>163</v>
      </c>
      <c r="L188" s="41"/>
      <c r="M188" s="187" t="s">
        <v>19</v>
      </c>
      <c r="N188" s="188" t="s">
        <v>39</v>
      </c>
      <c r="O188" s="66"/>
      <c r="P188" s="189">
        <f t="shared" si="21"/>
        <v>0</v>
      </c>
      <c r="Q188" s="189">
        <v>0</v>
      </c>
      <c r="R188" s="189">
        <f t="shared" si="22"/>
        <v>0</v>
      </c>
      <c r="S188" s="189">
        <v>3.2899999999999999E-2</v>
      </c>
      <c r="T188" s="190">
        <f t="shared" si="23"/>
        <v>0.32899999999999996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253</v>
      </c>
      <c r="AT188" s="191" t="s">
        <v>159</v>
      </c>
      <c r="AU188" s="191" t="s">
        <v>77</v>
      </c>
      <c r="AY188" s="19" t="s">
        <v>156</v>
      </c>
      <c r="BE188" s="192">
        <f t="shared" si="24"/>
        <v>0</v>
      </c>
      <c r="BF188" s="192">
        <f t="shared" si="25"/>
        <v>0</v>
      </c>
      <c r="BG188" s="192">
        <f t="shared" si="26"/>
        <v>0</v>
      </c>
      <c r="BH188" s="192">
        <f t="shared" si="27"/>
        <v>0</v>
      </c>
      <c r="BI188" s="192">
        <f t="shared" si="28"/>
        <v>0</v>
      </c>
      <c r="BJ188" s="19" t="s">
        <v>75</v>
      </c>
      <c r="BK188" s="192">
        <f t="shared" si="29"/>
        <v>0</v>
      </c>
      <c r="BL188" s="19" t="s">
        <v>253</v>
      </c>
      <c r="BM188" s="191" t="s">
        <v>806</v>
      </c>
    </row>
    <row r="189" spans="1:65" s="2" customFormat="1" ht="14.45" customHeight="1">
      <c r="A189" s="36"/>
      <c r="B189" s="37"/>
      <c r="C189" s="180" t="s">
        <v>807</v>
      </c>
      <c r="D189" s="180" t="s">
        <v>159</v>
      </c>
      <c r="E189" s="181" t="s">
        <v>808</v>
      </c>
      <c r="F189" s="182" t="s">
        <v>809</v>
      </c>
      <c r="G189" s="183" t="s">
        <v>641</v>
      </c>
      <c r="H189" s="184">
        <v>8</v>
      </c>
      <c r="I189" s="185"/>
      <c r="J189" s="186">
        <f t="shared" si="20"/>
        <v>0</v>
      </c>
      <c r="K189" s="182" t="s">
        <v>163</v>
      </c>
      <c r="L189" s="41"/>
      <c r="M189" s="187" t="s">
        <v>19</v>
      </c>
      <c r="N189" s="188" t="s">
        <v>39</v>
      </c>
      <c r="O189" s="66"/>
      <c r="P189" s="189">
        <f t="shared" si="21"/>
        <v>0</v>
      </c>
      <c r="Q189" s="189">
        <v>5.8300000000000001E-3</v>
      </c>
      <c r="R189" s="189">
        <f t="shared" si="22"/>
        <v>4.6640000000000001E-2</v>
      </c>
      <c r="S189" s="189">
        <v>0</v>
      </c>
      <c r="T189" s="190">
        <f t="shared" si="2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253</v>
      </c>
      <c r="AT189" s="191" t="s">
        <v>159</v>
      </c>
      <c r="AU189" s="191" t="s">
        <v>77</v>
      </c>
      <c r="AY189" s="19" t="s">
        <v>156</v>
      </c>
      <c r="BE189" s="192">
        <f t="shared" si="24"/>
        <v>0</v>
      </c>
      <c r="BF189" s="192">
        <f t="shared" si="25"/>
        <v>0</v>
      </c>
      <c r="BG189" s="192">
        <f t="shared" si="26"/>
        <v>0</v>
      </c>
      <c r="BH189" s="192">
        <f t="shared" si="27"/>
        <v>0</v>
      </c>
      <c r="BI189" s="192">
        <f t="shared" si="28"/>
        <v>0</v>
      </c>
      <c r="BJ189" s="19" t="s">
        <v>75</v>
      </c>
      <c r="BK189" s="192">
        <f t="shared" si="29"/>
        <v>0</v>
      </c>
      <c r="BL189" s="19" t="s">
        <v>253</v>
      </c>
      <c r="BM189" s="191" t="s">
        <v>810</v>
      </c>
    </row>
    <row r="190" spans="1:65" s="2" customFormat="1" ht="24.2" customHeight="1">
      <c r="A190" s="36"/>
      <c r="B190" s="37"/>
      <c r="C190" s="230" t="s">
        <v>811</v>
      </c>
      <c r="D190" s="230" t="s">
        <v>300</v>
      </c>
      <c r="E190" s="231" t="s">
        <v>812</v>
      </c>
      <c r="F190" s="232" t="s">
        <v>813</v>
      </c>
      <c r="G190" s="233" t="s">
        <v>345</v>
      </c>
      <c r="H190" s="234">
        <v>8</v>
      </c>
      <c r="I190" s="235"/>
      <c r="J190" s="236">
        <f t="shared" si="20"/>
        <v>0</v>
      </c>
      <c r="K190" s="232" t="s">
        <v>163</v>
      </c>
      <c r="L190" s="237"/>
      <c r="M190" s="238" t="s">
        <v>19</v>
      </c>
      <c r="N190" s="239" t="s">
        <v>39</v>
      </c>
      <c r="O190" s="66"/>
      <c r="P190" s="189">
        <f t="shared" si="21"/>
        <v>0</v>
      </c>
      <c r="Q190" s="189">
        <v>0.03</v>
      </c>
      <c r="R190" s="189">
        <f t="shared" si="22"/>
        <v>0.24</v>
      </c>
      <c r="S190" s="189">
        <v>0</v>
      </c>
      <c r="T190" s="190">
        <f t="shared" si="23"/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303</v>
      </c>
      <c r="AT190" s="191" t="s">
        <v>300</v>
      </c>
      <c r="AU190" s="191" t="s">
        <v>77</v>
      </c>
      <c r="AY190" s="19" t="s">
        <v>156</v>
      </c>
      <c r="BE190" s="192">
        <f t="shared" si="24"/>
        <v>0</v>
      </c>
      <c r="BF190" s="192">
        <f t="shared" si="25"/>
        <v>0</v>
      </c>
      <c r="BG190" s="192">
        <f t="shared" si="26"/>
        <v>0</v>
      </c>
      <c r="BH190" s="192">
        <f t="shared" si="27"/>
        <v>0</v>
      </c>
      <c r="BI190" s="192">
        <f t="shared" si="28"/>
        <v>0</v>
      </c>
      <c r="BJ190" s="19" t="s">
        <v>75</v>
      </c>
      <c r="BK190" s="192">
        <f t="shared" si="29"/>
        <v>0</v>
      </c>
      <c r="BL190" s="19" t="s">
        <v>253</v>
      </c>
      <c r="BM190" s="191" t="s">
        <v>814</v>
      </c>
    </row>
    <row r="191" spans="1:65" s="2" customFormat="1" ht="24.2" customHeight="1">
      <c r="A191" s="36"/>
      <c r="B191" s="37"/>
      <c r="C191" s="180" t="s">
        <v>815</v>
      </c>
      <c r="D191" s="180" t="s">
        <v>159</v>
      </c>
      <c r="E191" s="181" t="s">
        <v>816</v>
      </c>
      <c r="F191" s="182" t="s">
        <v>817</v>
      </c>
      <c r="G191" s="183" t="s">
        <v>641</v>
      </c>
      <c r="H191" s="184">
        <v>8</v>
      </c>
      <c r="I191" s="185"/>
      <c r="J191" s="186">
        <f t="shared" si="20"/>
        <v>0</v>
      </c>
      <c r="K191" s="182" t="s">
        <v>163</v>
      </c>
      <c r="L191" s="41"/>
      <c r="M191" s="187" t="s">
        <v>19</v>
      </c>
      <c r="N191" s="188" t="s">
        <v>39</v>
      </c>
      <c r="O191" s="66"/>
      <c r="P191" s="189">
        <f t="shared" si="21"/>
        <v>0</v>
      </c>
      <c r="Q191" s="189">
        <v>1.7000000000000001E-4</v>
      </c>
      <c r="R191" s="189">
        <f t="shared" si="22"/>
        <v>1.3600000000000001E-3</v>
      </c>
      <c r="S191" s="189">
        <v>0</v>
      </c>
      <c r="T191" s="190">
        <f t="shared" si="23"/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253</v>
      </c>
      <c r="AT191" s="191" t="s">
        <v>159</v>
      </c>
      <c r="AU191" s="191" t="s">
        <v>77</v>
      </c>
      <c r="AY191" s="19" t="s">
        <v>156</v>
      </c>
      <c r="BE191" s="192">
        <f t="shared" si="24"/>
        <v>0</v>
      </c>
      <c r="BF191" s="192">
        <f t="shared" si="25"/>
        <v>0</v>
      </c>
      <c r="BG191" s="192">
        <f t="shared" si="26"/>
        <v>0</v>
      </c>
      <c r="BH191" s="192">
        <f t="shared" si="27"/>
        <v>0</v>
      </c>
      <c r="BI191" s="192">
        <f t="shared" si="28"/>
        <v>0</v>
      </c>
      <c r="BJ191" s="19" t="s">
        <v>75</v>
      </c>
      <c r="BK191" s="192">
        <f t="shared" si="29"/>
        <v>0</v>
      </c>
      <c r="BL191" s="19" t="s">
        <v>253</v>
      </c>
      <c r="BM191" s="191" t="s">
        <v>818</v>
      </c>
    </row>
    <row r="192" spans="1:65" s="2" customFormat="1" ht="37.9" customHeight="1">
      <c r="A192" s="36"/>
      <c r="B192" s="37"/>
      <c r="C192" s="230" t="s">
        <v>819</v>
      </c>
      <c r="D192" s="230" t="s">
        <v>300</v>
      </c>
      <c r="E192" s="231" t="s">
        <v>820</v>
      </c>
      <c r="F192" s="232" t="s">
        <v>821</v>
      </c>
      <c r="G192" s="233" t="s">
        <v>345</v>
      </c>
      <c r="H192" s="234">
        <v>8</v>
      </c>
      <c r="I192" s="235"/>
      <c r="J192" s="236">
        <f t="shared" si="20"/>
        <v>0</v>
      </c>
      <c r="K192" s="232" t="s">
        <v>163</v>
      </c>
      <c r="L192" s="237"/>
      <c r="M192" s="238" t="s">
        <v>19</v>
      </c>
      <c r="N192" s="239" t="s">
        <v>39</v>
      </c>
      <c r="O192" s="66"/>
      <c r="P192" s="189">
        <f t="shared" si="21"/>
        <v>0</v>
      </c>
      <c r="Q192" s="189">
        <v>3.5999999999999997E-2</v>
      </c>
      <c r="R192" s="189">
        <f t="shared" si="22"/>
        <v>0.28799999999999998</v>
      </c>
      <c r="S192" s="189">
        <v>0</v>
      </c>
      <c r="T192" s="190">
        <f t="shared" si="23"/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303</v>
      </c>
      <c r="AT192" s="191" t="s">
        <v>300</v>
      </c>
      <c r="AU192" s="191" t="s">
        <v>77</v>
      </c>
      <c r="AY192" s="19" t="s">
        <v>156</v>
      </c>
      <c r="BE192" s="192">
        <f t="shared" si="24"/>
        <v>0</v>
      </c>
      <c r="BF192" s="192">
        <f t="shared" si="25"/>
        <v>0</v>
      </c>
      <c r="BG192" s="192">
        <f t="shared" si="26"/>
        <v>0</v>
      </c>
      <c r="BH192" s="192">
        <f t="shared" si="27"/>
        <v>0</v>
      </c>
      <c r="BI192" s="192">
        <f t="shared" si="28"/>
        <v>0</v>
      </c>
      <c r="BJ192" s="19" t="s">
        <v>75</v>
      </c>
      <c r="BK192" s="192">
        <f t="shared" si="29"/>
        <v>0</v>
      </c>
      <c r="BL192" s="19" t="s">
        <v>253</v>
      </c>
      <c r="BM192" s="191" t="s">
        <v>822</v>
      </c>
    </row>
    <row r="193" spans="1:65" s="2" customFormat="1" ht="14.45" customHeight="1">
      <c r="A193" s="36"/>
      <c r="B193" s="37"/>
      <c r="C193" s="180" t="s">
        <v>823</v>
      </c>
      <c r="D193" s="180" t="s">
        <v>159</v>
      </c>
      <c r="E193" s="181" t="s">
        <v>824</v>
      </c>
      <c r="F193" s="182" t="s">
        <v>825</v>
      </c>
      <c r="G193" s="183" t="s">
        <v>641</v>
      </c>
      <c r="H193" s="184">
        <v>2</v>
      </c>
      <c r="I193" s="185"/>
      <c r="J193" s="186">
        <f t="shared" si="20"/>
        <v>0</v>
      </c>
      <c r="K193" s="182" t="s">
        <v>163</v>
      </c>
      <c r="L193" s="41"/>
      <c r="M193" s="187" t="s">
        <v>19</v>
      </c>
      <c r="N193" s="188" t="s">
        <v>39</v>
      </c>
      <c r="O193" s="66"/>
      <c r="P193" s="189">
        <f t="shared" si="21"/>
        <v>0</v>
      </c>
      <c r="Q193" s="189">
        <v>6.4000000000000005E-4</v>
      </c>
      <c r="R193" s="189">
        <f t="shared" si="22"/>
        <v>1.2800000000000001E-3</v>
      </c>
      <c r="S193" s="189">
        <v>0</v>
      </c>
      <c r="T193" s="190">
        <f t="shared" si="23"/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253</v>
      </c>
      <c r="AT193" s="191" t="s">
        <v>159</v>
      </c>
      <c r="AU193" s="191" t="s">
        <v>77</v>
      </c>
      <c r="AY193" s="19" t="s">
        <v>156</v>
      </c>
      <c r="BE193" s="192">
        <f t="shared" si="24"/>
        <v>0</v>
      </c>
      <c r="BF193" s="192">
        <f t="shared" si="25"/>
        <v>0</v>
      </c>
      <c r="BG193" s="192">
        <f t="shared" si="26"/>
        <v>0</v>
      </c>
      <c r="BH193" s="192">
        <f t="shared" si="27"/>
        <v>0</v>
      </c>
      <c r="BI193" s="192">
        <f t="shared" si="28"/>
        <v>0</v>
      </c>
      <c r="BJ193" s="19" t="s">
        <v>75</v>
      </c>
      <c r="BK193" s="192">
        <f t="shared" si="29"/>
        <v>0</v>
      </c>
      <c r="BL193" s="19" t="s">
        <v>253</v>
      </c>
      <c r="BM193" s="191" t="s">
        <v>826</v>
      </c>
    </row>
    <row r="194" spans="1:65" s="2" customFormat="1" ht="14.45" customHeight="1">
      <c r="A194" s="36"/>
      <c r="B194" s="37"/>
      <c r="C194" s="230" t="s">
        <v>827</v>
      </c>
      <c r="D194" s="230" t="s">
        <v>300</v>
      </c>
      <c r="E194" s="231" t="s">
        <v>828</v>
      </c>
      <c r="F194" s="232" t="s">
        <v>829</v>
      </c>
      <c r="G194" s="233" t="s">
        <v>345</v>
      </c>
      <c r="H194" s="234">
        <v>2</v>
      </c>
      <c r="I194" s="235"/>
      <c r="J194" s="236">
        <f t="shared" si="20"/>
        <v>0</v>
      </c>
      <c r="K194" s="232" t="s">
        <v>163</v>
      </c>
      <c r="L194" s="237"/>
      <c r="M194" s="238" t="s">
        <v>19</v>
      </c>
      <c r="N194" s="239" t="s">
        <v>39</v>
      </c>
      <c r="O194" s="66"/>
      <c r="P194" s="189">
        <f t="shared" si="21"/>
        <v>0</v>
      </c>
      <c r="Q194" s="189">
        <v>1.4E-2</v>
      </c>
      <c r="R194" s="189">
        <f t="shared" si="22"/>
        <v>2.8000000000000001E-2</v>
      </c>
      <c r="S194" s="189">
        <v>0</v>
      </c>
      <c r="T194" s="190">
        <f t="shared" si="23"/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303</v>
      </c>
      <c r="AT194" s="191" t="s">
        <v>300</v>
      </c>
      <c r="AU194" s="191" t="s">
        <v>77</v>
      </c>
      <c r="AY194" s="19" t="s">
        <v>156</v>
      </c>
      <c r="BE194" s="192">
        <f t="shared" si="24"/>
        <v>0</v>
      </c>
      <c r="BF194" s="192">
        <f t="shared" si="25"/>
        <v>0</v>
      </c>
      <c r="BG194" s="192">
        <f t="shared" si="26"/>
        <v>0</v>
      </c>
      <c r="BH194" s="192">
        <f t="shared" si="27"/>
        <v>0</v>
      </c>
      <c r="BI194" s="192">
        <f t="shared" si="28"/>
        <v>0</v>
      </c>
      <c r="BJ194" s="19" t="s">
        <v>75</v>
      </c>
      <c r="BK194" s="192">
        <f t="shared" si="29"/>
        <v>0</v>
      </c>
      <c r="BL194" s="19" t="s">
        <v>253</v>
      </c>
      <c r="BM194" s="191" t="s">
        <v>830</v>
      </c>
    </row>
    <row r="195" spans="1:65" s="2" customFormat="1" ht="37.9" customHeight="1">
      <c r="A195" s="36"/>
      <c r="B195" s="37"/>
      <c r="C195" s="180" t="s">
        <v>831</v>
      </c>
      <c r="D195" s="180" t="s">
        <v>159</v>
      </c>
      <c r="E195" s="181" t="s">
        <v>832</v>
      </c>
      <c r="F195" s="182" t="s">
        <v>833</v>
      </c>
      <c r="G195" s="183" t="s">
        <v>641</v>
      </c>
      <c r="H195" s="184">
        <v>2</v>
      </c>
      <c r="I195" s="185"/>
      <c r="J195" s="186">
        <f t="shared" si="20"/>
        <v>0</v>
      </c>
      <c r="K195" s="182" t="s">
        <v>163</v>
      </c>
      <c r="L195" s="41"/>
      <c r="M195" s="187" t="s">
        <v>19</v>
      </c>
      <c r="N195" s="188" t="s">
        <v>39</v>
      </c>
      <c r="O195" s="66"/>
      <c r="P195" s="189">
        <f t="shared" si="21"/>
        <v>0</v>
      </c>
      <c r="Q195" s="189">
        <v>5.4599999999999996E-3</v>
      </c>
      <c r="R195" s="189">
        <f t="shared" si="22"/>
        <v>1.0919999999999999E-2</v>
      </c>
      <c r="S195" s="189">
        <v>0</v>
      </c>
      <c r="T195" s="190">
        <f t="shared" si="23"/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253</v>
      </c>
      <c r="AT195" s="191" t="s">
        <v>159</v>
      </c>
      <c r="AU195" s="191" t="s">
        <v>77</v>
      </c>
      <c r="AY195" s="19" t="s">
        <v>156</v>
      </c>
      <c r="BE195" s="192">
        <f t="shared" si="24"/>
        <v>0</v>
      </c>
      <c r="BF195" s="192">
        <f t="shared" si="25"/>
        <v>0</v>
      </c>
      <c r="BG195" s="192">
        <f t="shared" si="26"/>
        <v>0</v>
      </c>
      <c r="BH195" s="192">
        <f t="shared" si="27"/>
        <v>0</v>
      </c>
      <c r="BI195" s="192">
        <f t="shared" si="28"/>
        <v>0</v>
      </c>
      <c r="BJ195" s="19" t="s">
        <v>75</v>
      </c>
      <c r="BK195" s="192">
        <f t="shared" si="29"/>
        <v>0</v>
      </c>
      <c r="BL195" s="19" t="s">
        <v>253</v>
      </c>
      <c r="BM195" s="191" t="s">
        <v>834</v>
      </c>
    </row>
    <row r="196" spans="1:65" s="2" customFormat="1" ht="24.2" customHeight="1">
      <c r="A196" s="36"/>
      <c r="B196" s="37"/>
      <c r="C196" s="230" t="s">
        <v>835</v>
      </c>
      <c r="D196" s="230" t="s">
        <v>300</v>
      </c>
      <c r="E196" s="231" t="s">
        <v>836</v>
      </c>
      <c r="F196" s="232" t="s">
        <v>837</v>
      </c>
      <c r="G196" s="233" t="s">
        <v>345</v>
      </c>
      <c r="H196" s="234">
        <v>2</v>
      </c>
      <c r="I196" s="235"/>
      <c r="J196" s="236">
        <f t="shared" si="20"/>
        <v>0</v>
      </c>
      <c r="K196" s="232" t="s">
        <v>163</v>
      </c>
      <c r="L196" s="237"/>
      <c r="M196" s="238" t="s">
        <v>19</v>
      </c>
      <c r="N196" s="239" t="s">
        <v>39</v>
      </c>
      <c r="O196" s="66"/>
      <c r="P196" s="189">
        <f t="shared" si="21"/>
        <v>0</v>
      </c>
      <c r="Q196" s="189">
        <v>4.3999999999999997E-2</v>
      </c>
      <c r="R196" s="189">
        <f t="shared" si="22"/>
        <v>8.7999999999999995E-2</v>
      </c>
      <c r="S196" s="189">
        <v>0</v>
      </c>
      <c r="T196" s="190">
        <f t="shared" si="23"/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303</v>
      </c>
      <c r="AT196" s="191" t="s">
        <v>300</v>
      </c>
      <c r="AU196" s="191" t="s">
        <v>77</v>
      </c>
      <c r="AY196" s="19" t="s">
        <v>156</v>
      </c>
      <c r="BE196" s="192">
        <f t="shared" si="24"/>
        <v>0</v>
      </c>
      <c r="BF196" s="192">
        <f t="shared" si="25"/>
        <v>0</v>
      </c>
      <c r="BG196" s="192">
        <f t="shared" si="26"/>
        <v>0</v>
      </c>
      <c r="BH196" s="192">
        <f t="shared" si="27"/>
        <v>0</v>
      </c>
      <c r="BI196" s="192">
        <f t="shared" si="28"/>
        <v>0</v>
      </c>
      <c r="BJ196" s="19" t="s">
        <v>75</v>
      </c>
      <c r="BK196" s="192">
        <f t="shared" si="29"/>
        <v>0</v>
      </c>
      <c r="BL196" s="19" t="s">
        <v>253</v>
      </c>
      <c r="BM196" s="191" t="s">
        <v>838</v>
      </c>
    </row>
    <row r="197" spans="1:65" s="2" customFormat="1" ht="37.9" customHeight="1">
      <c r="A197" s="36"/>
      <c r="B197" s="37"/>
      <c r="C197" s="180" t="s">
        <v>839</v>
      </c>
      <c r="D197" s="180" t="s">
        <v>159</v>
      </c>
      <c r="E197" s="181" t="s">
        <v>840</v>
      </c>
      <c r="F197" s="182" t="s">
        <v>841</v>
      </c>
      <c r="G197" s="183" t="s">
        <v>641</v>
      </c>
      <c r="H197" s="184">
        <v>2</v>
      </c>
      <c r="I197" s="185"/>
      <c r="J197" s="186">
        <f t="shared" si="20"/>
        <v>0</v>
      </c>
      <c r="K197" s="182" t="s">
        <v>163</v>
      </c>
      <c r="L197" s="41"/>
      <c r="M197" s="187" t="s">
        <v>19</v>
      </c>
      <c r="N197" s="188" t="s">
        <v>39</v>
      </c>
      <c r="O197" s="66"/>
      <c r="P197" s="189">
        <f t="shared" si="21"/>
        <v>0</v>
      </c>
      <c r="Q197" s="189">
        <v>5.8500000000000002E-3</v>
      </c>
      <c r="R197" s="189">
        <f t="shared" si="22"/>
        <v>1.17E-2</v>
      </c>
      <c r="S197" s="189">
        <v>0</v>
      </c>
      <c r="T197" s="190">
        <f t="shared" si="23"/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253</v>
      </c>
      <c r="AT197" s="191" t="s">
        <v>159</v>
      </c>
      <c r="AU197" s="191" t="s">
        <v>77</v>
      </c>
      <c r="AY197" s="19" t="s">
        <v>156</v>
      </c>
      <c r="BE197" s="192">
        <f t="shared" si="24"/>
        <v>0</v>
      </c>
      <c r="BF197" s="192">
        <f t="shared" si="25"/>
        <v>0</v>
      </c>
      <c r="BG197" s="192">
        <f t="shared" si="26"/>
        <v>0</v>
      </c>
      <c r="BH197" s="192">
        <f t="shared" si="27"/>
        <v>0</v>
      </c>
      <c r="BI197" s="192">
        <f t="shared" si="28"/>
        <v>0</v>
      </c>
      <c r="BJ197" s="19" t="s">
        <v>75</v>
      </c>
      <c r="BK197" s="192">
        <f t="shared" si="29"/>
        <v>0</v>
      </c>
      <c r="BL197" s="19" t="s">
        <v>253</v>
      </c>
      <c r="BM197" s="191" t="s">
        <v>842</v>
      </c>
    </row>
    <row r="198" spans="1:65" s="2" customFormat="1" ht="24.2" customHeight="1">
      <c r="A198" s="36"/>
      <c r="B198" s="37"/>
      <c r="C198" s="230" t="s">
        <v>843</v>
      </c>
      <c r="D198" s="230" t="s">
        <v>300</v>
      </c>
      <c r="E198" s="231" t="s">
        <v>844</v>
      </c>
      <c r="F198" s="232" t="s">
        <v>845</v>
      </c>
      <c r="G198" s="233" t="s">
        <v>345</v>
      </c>
      <c r="H198" s="234">
        <v>2</v>
      </c>
      <c r="I198" s="235"/>
      <c r="J198" s="236">
        <f t="shared" si="20"/>
        <v>0</v>
      </c>
      <c r="K198" s="232" t="s">
        <v>163</v>
      </c>
      <c r="L198" s="237"/>
      <c r="M198" s="238" t="s">
        <v>19</v>
      </c>
      <c r="N198" s="239" t="s">
        <v>39</v>
      </c>
      <c r="O198" s="66"/>
      <c r="P198" s="189">
        <f t="shared" si="21"/>
        <v>0</v>
      </c>
      <c r="Q198" s="189">
        <v>7.8E-2</v>
      </c>
      <c r="R198" s="189">
        <f t="shared" si="22"/>
        <v>0.156</v>
      </c>
      <c r="S198" s="189">
        <v>0</v>
      </c>
      <c r="T198" s="190">
        <f t="shared" si="23"/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303</v>
      </c>
      <c r="AT198" s="191" t="s">
        <v>300</v>
      </c>
      <c r="AU198" s="191" t="s">
        <v>77</v>
      </c>
      <c r="AY198" s="19" t="s">
        <v>156</v>
      </c>
      <c r="BE198" s="192">
        <f t="shared" si="24"/>
        <v>0</v>
      </c>
      <c r="BF198" s="192">
        <f t="shared" si="25"/>
        <v>0</v>
      </c>
      <c r="BG198" s="192">
        <f t="shared" si="26"/>
        <v>0</v>
      </c>
      <c r="BH198" s="192">
        <f t="shared" si="27"/>
        <v>0</v>
      </c>
      <c r="BI198" s="192">
        <f t="shared" si="28"/>
        <v>0</v>
      </c>
      <c r="BJ198" s="19" t="s">
        <v>75</v>
      </c>
      <c r="BK198" s="192">
        <f t="shared" si="29"/>
        <v>0</v>
      </c>
      <c r="BL198" s="19" t="s">
        <v>253</v>
      </c>
      <c r="BM198" s="191" t="s">
        <v>846</v>
      </c>
    </row>
    <row r="199" spans="1:65" s="2" customFormat="1" ht="37.9" customHeight="1">
      <c r="A199" s="36"/>
      <c r="B199" s="37"/>
      <c r="C199" s="180" t="s">
        <v>847</v>
      </c>
      <c r="D199" s="180" t="s">
        <v>159</v>
      </c>
      <c r="E199" s="181" t="s">
        <v>848</v>
      </c>
      <c r="F199" s="182" t="s">
        <v>849</v>
      </c>
      <c r="G199" s="183" t="s">
        <v>251</v>
      </c>
      <c r="H199" s="184">
        <v>0.77</v>
      </c>
      <c r="I199" s="185"/>
      <c r="J199" s="186">
        <f t="shared" si="20"/>
        <v>0</v>
      </c>
      <c r="K199" s="182" t="s">
        <v>163</v>
      </c>
      <c r="L199" s="41"/>
      <c r="M199" s="187" t="s">
        <v>19</v>
      </c>
      <c r="N199" s="188" t="s">
        <v>39</v>
      </c>
      <c r="O199" s="66"/>
      <c r="P199" s="189">
        <f t="shared" si="21"/>
        <v>0</v>
      </c>
      <c r="Q199" s="189">
        <v>0</v>
      </c>
      <c r="R199" s="189">
        <f t="shared" si="22"/>
        <v>0</v>
      </c>
      <c r="S199" s="189">
        <v>0</v>
      </c>
      <c r="T199" s="190">
        <f t="shared" si="2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253</v>
      </c>
      <c r="AT199" s="191" t="s">
        <v>159</v>
      </c>
      <c r="AU199" s="191" t="s">
        <v>77</v>
      </c>
      <c r="AY199" s="19" t="s">
        <v>156</v>
      </c>
      <c r="BE199" s="192">
        <f t="shared" si="24"/>
        <v>0</v>
      </c>
      <c r="BF199" s="192">
        <f t="shared" si="25"/>
        <v>0</v>
      </c>
      <c r="BG199" s="192">
        <f t="shared" si="26"/>
        <v>0</v>
      </c>
      <c r="BH199" s="192">
        <f t="shared" si="27"/>
        <v>0</v>
      </c>
      <c r="BI199" s="192">
        <f t="shared" si="28"/>
        <v>0</v>
      </c>
      <c r="BJ199" s="19" t="s">
        <v>75</v>
      </c>
      <c r="BK199" s="192">
        <f t="shared" si="29"/>
        <v>0</v>
      </c>
      <c r="BL199" s="19" t="s">
        <v>253</v>
      </c>
      <c r="BM199" s="191" t="s">
        <v>850</v>
      </c>
    </row>
    <row r="200" spans="1:65" s="2" customFormat="1" ht="14.45" customHeight="1">
      <c r="A200" s="36"/>
      <c r="B200" s="37"/>
      <c r="C200" s="180" t="s">
        <v>851</v>
      </c>
      <c r="D200" s="180" t="s">
        <v>159</v>
      </c>
      <c r="E200" s="181" t="s">
        <v>852</v>
      </c>
      <c r="F200" s="182" t="s">
        <v>853</v>
      </c>
      <c r="G200" s="183" t="s">
        <v>345</v>
      </c>
      <c r="H200" s="184">
        <v>10</v>
      </c>
      <c r="I200" s="185"/>
      <c r="J200" s="186">
        <f t="shared" si="20"/>
        <v>0</v>
      </c>
      <c r="K200" s="182" t="s">
        <v>163</v>
      </c>
      <c r="L200" s="41"/>
      <c r="M200" s="187" t="s">
        <v>19</v>
      </c>
      <c r="N200" s="188" t="s">
        <v>39</v>
      </c>
      <c r="O200" s="66"/>
      <c r="P200" s="189">
        <f t="shared" si="21"/>
        <v>0</v>
      </c>
      <c r="Q200" s="189">
        <v>0</v>
      </c>
      <c r="R200" s="189">
        <f t="shared" si="22"/>
        <v>0</v>
      </c>
      <c r="S200" s="189">
        <v>4.8999999999999998E-4</v>
      </c>
      <c r="T200" s="190">
        <f t="shared" si="23"/>
        <v>4.8999999999999998E-3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253</v>
      </c>
      <c r="AT200" s="191" t="s">
        <v>159</v>
      </c>
      <c r="AU200" s="191" t="s">
        <v>77</v>
      </c>
      <c r="AY200" s="19" t="s">
        <v>156</v>
      </c>
      <c r="BE200" s="192">
        <f t="shared" si="24"/>
        <v>0</v>
      </c>
      <c r="BF200" s="192">
        <f t="shared" si="25"/>
        <v>0</v>
      </c>
      <c r="BG200" s="192">
        <f t="shared" si="26"/>
        <v>0</v>
      </c>
      <c r="BH200" s="192">
        <f t="shared" si="27"/>
        <v>0</v>
      </c>
      <c r="BI200" s="192">
        <f t="shared" si="28"/>
        <v>0</v>
      </c>
      <c r="BJ200" s="19" t="s">
        <v>75</v>
      </c>
      <c r="BK200" s="192">
        <f t="shared" si="29"/>
        <v>0</v>
      </c>
      <c r="BL200" s="19" t="s">
        <v>253</v>
      </c>
      <c r="BM200" s="191" t="s">
        <v>854</v>
      </c>
    </row>
    <row r="201" spans="1:65" s="2" customFormat="1" ht="24.2" customHeight="1">
      <c r="A201" s="36"/>
      <c r="B201" s="37"/>
      <c r="C201" s="180" t="s">
        <v>855</v>
      </c>
      <c r="D201" s="180" t="s">
        <v>159</v>
      </c>
      <c r="E201" s="181" t="s">
        <v>856</v>
      </c>
      <c r="F201" s="182" t="s">
        <v>857</v>
      </c>
      <c r="G201" s="183" t="s">
        <v>641</v>
      </c>
      <c r="H201" s="184">
        <v>2</v>
      </c>
      <c r="I201" s="185"/>
      <c r="J201" s="186">
        <f t="shared" si="20"/>
        <v>0</v>
      </c>
      <c r="K201" s="182" t="s">
        <v>163</v>
      </c>
      <c r="L201" s="41"/>
      <c r="M201" s="187" t="s">
        <v>19</v>
      </c>
      <c r="N201" s="188" t="s">
        <v>39</v>
      </c>
      <c r="O201" s="66"/>
      <c r="P201" s="189">
        <f t="shared" si="21"/>
        <v>0</v>
      </c>
      <c r="Q201" s="189">
        <v>9.0000000000000006E-5</v>
      </c>
      <c r="R201" s="189">
        <f t="shared" si="22"/>
        <v>1.8000000000000001E-4</v>
      </c>
      <c r="S201" s="189">
        <v>0</v>
      </c>
      <c r="T201" s="190">
        <f t="shared" si="2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253</v>
      </c>
      <c r="AT201" s="191" t="s">
        <v>159</v>
      </c>
      <c r="AU201" s="191" t="s">
        <v>77</v>
      </c>
      <c r="AY201" s="19" t="s">
        <v>156</v>
      </c>
      <c r="BE201" s="192">
        <f t="shared" si="24"/>
        <v>0</v>
      </c>
      <c r="BF201" s="192">
        <f t="shared" si="25"/>
        <v>0</v>
      </c>
      <c r="BG201" s="192">
        <f t="shared" si="26"/>
        <v>0</v>
      </c>
      <c r="BH201" s="192">
        <f t="shared" si="27"/>
        <v>0</v>
      </c>
      <c r="BI201" s="192">
        <f t="shared" si="28"/>
        <v>0</v>
      </c>
      <c r="BJ201" s="19" t="s">
        <v>75</v>
      </c>
      <c r="BK201" s="192">
        <f t="shared" si="29"/>
        <v>0</v>
      </c>
      <c r="BL201" s="19" t="s">
        <v>253</v>
      </c>
      <c r="BM201" s="191" t="s">
        <v>858</v>
      </c>
    </row>
    <row r="202" spans="1:65" s="2" customFormat="1" ht="14.45" customHeight="1">
      <c r="A202" s="36"/>
      <c r="B202" s="37"/>
      <c r="C202" s="230" t="s">
        <v>859</v>
      </c>
      <c r="D202" s="230" t="s">
        <v>300</v>
      </c>
      <c r="E202" s="231" t="s">
        <v>860</v>
      </c>
      <c r="F202" s="232" t="s">
        <v>861</v>
      </c>
      <c r="G202" s="233" t="s">
        <v>345</v>
      </c>
      <c r="H202" s="234">
        <v>22</v>
      </c>
      <c r="I202" s="235"/>
      <c r="J202" s="236">
        <f t="shared" si="20"/>
        <v>0</v>
      </c>
      <c r="K202" s="232" t="s">
        <v>19</v>
      </c>
      <c r="L202" s="237"/>
      <c r="M202" s="238" t="s">
        <v>19</v>
      </c>
      <c r="N202" s="239" t="s">
        <v>39</v>
      </c>
      <c r="O202" s="66"/>
      <c r="P202" s="189">
        <f t="shared" si="21"/>
        <v>0</v>
      </c>
      <c r="Q202" s="189">
        <v>1.4999999999999999E-4</v>
      </c>
      <c r="R202" s="189">
        <f t="shared" si="22"/>
        <v>3.2999999999999995E-3</v>
      </c>
      <c r="S202" s="189">
        <v>0</v>
      </c>
      <c r="T202" s="190">
        <f t="shared" si="23"/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303</v>
      </c>
      <c r="AT202" s="191" t="s">
        <v>300</v>
      </c>
      <c r="AU202" s="191" t="s">
        <v>77</v>
      </c>
      <c r="AY202" s="19" t="s">
        <v>156</v>
      </c>
      <c r="BE202" s="192">
        <f t="shared" si="24"/>
        <v>0</v>
      </c>
      <c r="BF202" s="192">
        <f t="shared" si="25"/>
        <v>0</v>
      </c>
      <c r="BG202" s="192">
        <f t="shared" si="26"/>
        <v>0</v>
      </c>
      <c r="BH202" s="192">
        <f t="shared" si="27"/>
        <v>0</v>
      </c>
      <c r="BI202" s="192">
        <f t="shared" si="28"/>
        <v>0</v>
      </c>
      <c r="BJ202" s="19" t="s">
        <v>75</v>
      </c>
      <c r="BK202" s="192">
        <f t="shared" si="29"/>
        <v>0</v>
      </c>
      <c r="BL202" s="19" t="s">
        <v>253</v>
      </c>
      <c r="BM202" s="191" t="s">
        <v>862</v>
      </c>
    </row>
    <row r="203" spans="1:65" s="2" customFormat="1" ht="24.2" customHeight="1">
      <c r="A203" s="36"/>
      <c r="B203" s="37"/>
      <c r="C203" s="230" t="s">
        <v>863</v>
      </c>
      <c r="D203" s="230" t="s">
        <v>300</v>
      </c>
      <c r="E203" s="231" t="s">
        <v>864</v>
      </c>
      <c r="F203" s="232" t="s">
        <v>865</v>
      </c>
      <c r="G203" s="233" t="s">
        <v>296</v>
      </c>
      <c r="H203" s="234">
        <v>2</v>
      </c>
      <c r="I203" s="235"/>
      <c r="J203" s="236">
        <f t="shared" si="20"/>
        <v>0</v>
      </c>
      <c r="K203" s="232" t="s">
        <v>163</v>
      </c>
      <c r="L203" s="237"/>
      <c r="M203" s="238" t="s">
        <v>19</v>
      </c>
      <c r="N203" s="239" t="s">
        <v>39</v>
      </c>
      <c r="O203" s="66"/>
      <c r="P203" s="189">
        <f t="shared" si="21"/>
        <v>0</v>
      </c>
      <c r="Q203" s="189">
        <v>2.0000000000000001E-4</v>
      </c>
      <c r="R203" s="189">
        <f t="shared" si="22"/>
        <v>4.0000000000000002E-4</v>
      </c>
      <c r="S203" s="189">
        <v>0</v>
      </c>
      <c r="T203" s="190">
        <f t="shared" si="2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303</v>
      </c>
      <c r="AT203" s="191" t="s">
        <v>300</v>
      </c>
      <c r="AU203" s="191" t="s">
        <v>77</v>
      </c>
      <c r="AY203" s="19" t="s">
        <v>156</v>
      </c>
      <c r="BE203" s="192">
        <f t="shared" si="24"/>
        <v>0</v>
      </c>
      <c r="BF203" s="192">
        <f t="shared" si="25"/>
        <v>0</v>
      </c>
      <c r="BG203" s="192">
        <f t="shared" si="26"/>
        <v>0</v>
      </c>
      <c r="BH203" s="192">
        <f t="shared" si="27"/>
        <v>0</v>
      </c>
      <c r="BI203" s="192">
        <f t="shared" si="28"/>
        <v>0</v>
      </c>
      <c r="BJ203" s="19" t="s">
        <v>75</v>
      </c>
      <c r="BK203" s="192">
        <f t="shared" si="29"/>
        <v>0</v>
      </c>
      <c r="BL203" s="19" t="s">
        <v>253</v>
      </c>
      <c r="BM203" s="191" t="s">
        <v>866</v>
      </c>
    </row>
    <row r="204" spans="1:65" s="2" customFormat="1" ht="24.2" customHeight="1">
      <c r="A204" s="36"/>
      <c r="B204" s="37"/>
      <c r="C204" s="180" t="s">
        <v>867</v>
      </c>
      <c r="D204" s="180" t="s">
        <v>159</v>
      </c>
      <c r="E204" s="181" t="s">
        <v>868</v>
      </c>
      <c r="F204" s="182" t="s">
        <v>869</v>
      </c>
      <c r="G204" s="183" t="s">
        <v>641</v>
      </c>
      <c r="H204" s="184">
        <v>20</v>
      </c>
      <c r="I204" s="185"/>
      <c r="J204" s="186">
        <f t="shared" si="20"/>
        <v>0</v>
      </c>
      <c r="K204" s="182" t="s">
        <v>163</v>
      </c>
      <c r="L204" s="41"/>
      <c r="M204" s="187" t="s">
        <v>19</v>
      </c>
      <c r="N204" s="188" t="s">
        <v>39</v>
      </c>
      <c r="O204" s="66"/>
      <c r="P204" s="189">
        <f t="shared" si="21"/>
        <v>0</v>
      </c>
      <c r="Q204" s="189">
        <v>9.0000000000000006E-5</v>
      </c>
      <c r="R204" s="189">
        <f t="shared" si="22"/>
        <v>1.8000000000000002E-3</v>
      </c>
      <c r="S204" s="189">
        <v>0</v>
      </c>
      <c r="T204" s="190">
        <f t="shared" si="2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253</v>
      </c>
      <c r="AT204" s="191" t="s">
        <v>159</v>
      </c>
      <c r="AU204" s="191" t="s">
        <v>77</v>
      </c>
      <c r="AY204" s="19" t="s">
        <v>156</v>
      </c>
      <c r="BE204" s="192">
        <f t="shared" si="24"/>
        <v>0</v>
      </c>
      <c r="BF204" s="192">
        <f t="shared" si="25"/>
        <v>0</v>
      </c>
      <c r="BG204" s="192">
        <f t="shared" si="26"/>
        <v>0</v>
      </c>
      <c r="BH204" s="192">
        <f t="shared" si="27"/>
        <v>0</v>
      </c>
      <c r="BI204" s="192">
        <f t="shared" si="28"/>
        <v>0</v>
      </c>
      <c r="BJ204" s="19" t="s">
        <v>75</v>
      </c>
      <c r="BK204" s="192">
        <f t="shared" si="29"/>
        <v>0</v>
      </c>
      <c r="BL204" s="19" t="s">
        <v>253</v>
      </c>
      <c r="BM204" s="191" t="s">
        <v>870</v>
      </c>
    </row>
    <row r="205" spans="1:65" s="2" customFormat="1" ht="14.45" customHeight="1">
      <c r="A205" s="36"/>
      <c r="B205" s="37"/>
      <c r="C205" s="180" t="s">
        <v>871</v>
      </c>
      <c r="D205" s="180" t="s">
        <v>159</v>
      </c>
      <c r="E205" s="181" t="s">
        <v>872</v>
      </c>
      <c r="F205" s="182" t="s">
        <v>873</v>
      </c>
      <c r="G205" s="183" t="s">
        <v>641</v>
      </c>
      <c r="H205" s="184">
        <v>20</v>
      </c>
      <c r="I205" s="185"/>
      <c r="J205" s="186">
        <f t="shared" si="20"/>
        <v>0</v>
      </c>
      <c r="K205" s="182" t="s">
        <v>163</v>
      </c>
      <c r="L205" s="41"/>
      <c r="M205" s="187" t="s">
        <v>19</v>
      </c>
      <c r="N205" s="188" t="s">
        <v>39</v>
      </c>
      <c r="O205" s="66"/>
      <c r="P205" s="189">
        <f t="shared" si="21"/>
        <v>0</v>
      </c>
      <c r="Q205" s="189">
        <v>0</v>
      </c>
      <c r="R205" s="189">
        <f t="shared" si="22"/>
        <v>0</v>
      </c>
      <c r="S205" s="189">
        <v>1.56E-3</v>
      </c>
      <c r="T205" s="190">
        <f t="shared" si="23"/>
        <v>3.1199999999999999E-2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253</v>
      </c>
      <c r="AT205" s="191" t="s">
        <v>159</v>
      </c>
      <c r="AU205" s="191" t="s">
        <v>77</v>
      </c>
      <c r="AY205" s="19" t="s">
        <v>156</v>
      </c>
      <c r="BE205" s="192">
        <f t="shared" si="24"/>
        <v>0</v>
      </c>
      <c r="BF205" s="192">
        <f t="shared" si="25"/>
        <v>0</v>
      </c>
      <c r="BG205" s="192">
        <f t="shared" si="26"/>
        <v>0</v>
      </c>
      <c r="BH205" s="192">
        <f t="shared" si="27"/>
        <v>0</v>
      </c>
      <c r="BI205" s="192">
        <f t="shared" si="28"/>
        <v>0</v>
      </c>
      <c r="BJ205" s="19" t="s">
        <v>75</v>
      </c>
      <c r="BK205" s="192">
        <f t="shared" si="29"/>
        <v>0</v>
      </c>
      <c r="BL205" s="19" t="s">
        <v>253</v>
      </c>
      <c r="BM205" s="191" t="s">
        <v>874</v>
      </c>
    </row>
    <row r="206" spans="1:65" s="2" customFormat="1" ht="24.2" customHeight="1">
      <c r="A206" s="36"/>
      <c r="B206" s="37"/>
      <c r="C206" s="180" t="s">
        <v>875</v>
      </c>
      <c r="D206" s="180" t="s">
        <v>159</v>
      </c>
      <c r="E206" s="181" t="s">
        <v>876</v>
      </c>
      <c r="F206" s="182" t="s">
        <v>877</v>
      </c>
      <c r="G206" s="183" t="s">
        <v>345</v>
      </c>
      <c r="H206" s="184">
        <v>2</v>
      </c>
      <c r="I206" s="185"/>
      <c r="J206" s="186">
        <f t="shared" si="20"/>
        <v>0</v>
      </c>
      <c r="K206" s="182" t="s">
        <v>163</v>
      </c>
      <c r="L206" s="41"/>
      <c r="M206" s="187" t="s">
        <v>19</v>
      </c>
      <c r="N206" s="188" t="s">
        <v>39</v>
      </c>
      <c r="O206" s="66"/>
      <c r="P206" s="189">
        <f t="shared" si="21"/>
        <v>0</v>
      </c>
      <c r="Q206" s="189">
        <v>1.6000000000000001E-4</v>
      </c>
      <c r="R206" s="189">
        <f t="shared" si="22"/>
        <v>3.2000000000000003E-4</v>
      </c>
      <c r="S206" s="189">
        <v>0</v>
      </c>
      <c r="T206" s="190">
        <f t="shared" si="2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253</v>
      </c>
      <c r="AT206" s="191" t="s">
        <v>159</v>
      </c>
      <c r="AU206" s="191" t="s">
        <v>77</v>
      </c>
      <c r="AY206" s="19" t="s">
        <v>156</v>
      </c>
      <c r="BE206" s="192">
        <f t="shared" si="24"/>
        <v>0</v>
      </c>
      <c r="BF206" s="192">
        <f t="shared" si="25"/>
        <v>0</v>
      </c>
      <c r="BG206" s="192">
        <f t="shared" si="26"/>
        <v>0</v>
      </c>
      <c r="BH206" s="192">
        <f t="shared" si="27"/>
        <v>0</v>
      </c>
      <c r="BI206" s="192">
        <f t="shared" si="28"/>
        <v>0</v>
      </c>
      <c r="BJ206" s="19" t="s">
        <v>75</v>
      </c>
      <c r="BK206" s="192">
        <f t="shared" si="29"/>
        <v>0</v>
      </c>
      <c r="BL206" s="19" t="s">
        <v>253</v>
      </c>
      <c r="BM206" s="191" t="s">
        <v>878</v>
      </c>
    </row>
    <row r="207" spans="1:65" s="2" customFormat="1" ht="24.2" customHeight="1">
      <c r="A207" s="36"/>
      <c r="B207" s="37"/>
      <c r="C207" s="230" t="s">
        <v>879</v>
      </c>
      <c r="D207" s="230" t="s">
        <v>300</v>
      </c>
      <c r="E207" s="231" t="s">
        <v>880</v>
      </c>
      <c r="F207" s="232" t="s">
        <v>881</v>
      </c>
      <c r="G207" s="233" t="s">
        <v>345</v>
      </c>
      <c r="H207" s="234">
        <v>2</v>
      </c>
      <c r="I207" s="235"/>
      <c r="J207" s="236">
        <f t="shared" si="20"/>
        <v>0</v>
      </c>
      <c r="K207" s="232" t="s">
        <v>163</v>
      </c>
      <c r="L207" s="237"/>
      <c r="M207" s="238" t="s">
        <v>19</v>
      </c>
      <c r="N207" s="239" t="s">
        <v>39</v>
      </c>
      <c r="O207" s="66"/>
      <c r="P207" s="189">
        <f t="shared" si="21"/>
        <v>0</v>
      </c>
      <c r="Q207" s="189">
        <v>1.8E-3</v>
      </c>
      <c r="R207" s="189">
        <f t="shared" si="22"/>
        <v>3.5999999999999999E-3</v>
      </c>
      <c r="S207" s="189">
        <v>0</v>
      </c>
      <c r="T207" s="190">
        <f t="shared" si="23"/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303</v>
      </c>
      <c r="AT207" s="191" t="s">
        <v>300</v>
      </c>
      <c r="AU207" s="191" t="s">
        <v>77</v>
      </c>
      <c r="AY207" s="19" t="s">
        <v>156</v>
      </c>
      <c r="BE207" s="192">
        <f t="shared" si="24"/>
        <v>0</v>
      </c>
      <c r="BF207" s="192">
        <f t="shared" si="25"/>
        <v>0</v>
      </c>
      <c r="BG207" s="192">
        <f t="shared" si="26"/>
        <v>0</v>
      </c>
      <c r="BH207" s="192">
        <f t="shared" si="27"/>
        <v>0</v>
      </c>
      <c r="BI207" s="192">
        <f t="shared" si="28"/>
        <v>0</v>
      </c>
      <c r="BJ207" s="19" t="s">
        <v>75</v>
      </c>
      <c r="BK207" s="192">
        <f t="shared" si="29"/>
        <v>0</v>
      </c>
      <c r="BL207" s="19" t="s">
        <v>253</v>
      </c>
      <c r="BM207" s="191" t="s">
        <v>882</v>
      </c>
    </row>
    <row r="208" spans="1:65" s="2" customFormat="1" ht="24.2" customHeight="1">
      <c r="A208" s="36"/>
      <c r="B208" s="37"/>
      <c r="C208" s="180" t="s">
        <v>883</v>
      </c>
      <c r="D208" s="180" t="s">
        <v>159</v>
      </c>
      <c r="E208" s="181" t="s">
        <v>884</v>
      </c>
      <c r="F208" s="182" t="s">
        <v>885</v>
      </c>
      <c r="G208" s="183" t="s">
        <v>345</v>
      </c>
      <c r="H208" s="184">
        <v>10</v>
      </c>
      <c r="I208" s="185"/>
      <c r="J208" s="186">
        <f t="shared" si="20"/>
        <v>0</v>
      </c>
      <c r="K208" s="182" t="s">
        <v>163</v>
      </c>
      <c r="L208" s="41"/>
      <c r="M208" s="187" t="s">
        <v>19</v>
      </c>
      <c r="N208" s="188" t="s">
        <v>39</v>
      </c>
      <c r="O208" s="66"/>
      <c r="P208" s="189">
        <f t="shared" si="21"/>
        <v>0</v>
      </c>
      <c r="Q208" s="189">
        <v>4.0000000000000003E-5</v>
      </c>
      <c r="R208" s="189">
        <f t="shared" si="22"/>
        <v>4.0000000000000002E-4</v>
      </c>
      <c r="S208" s="189">
        <v>0</v>
      </c>
      <c r="T208" s="190">
        <f t="shared" si="23"/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253</v>
      </c>
      <c r="AT208" s="191" t="s">
        <v>159</v>
      </c>
      <c r="AU208" s="191" t="s">
        <v>77</v>
      </c>
      <c r="AY208" s="19" t="s">
        <v>156</v>
      </c>
      <c r="BE208" s="192">
        <f t="shared" si="24"/>
        <v>0</v>
      </c>
      <c r="BF208" s="192">
        <f t="shared" si="25"/>
        <v>0</v>
      </c>
      <c r="BG208" s="192">
        <f t="shared" si="26"/>
        <v>0</v>
      </c>
      <c r="BH208" s="192">
        <f t="shared" si="27"/>
        <v>0</v>
      </c>
      <c r="BI208" s="192">
        <f t="shared" si="28"/>
        <v>0</v>
      </c>
      <c r="BJ208" s="19" t="s">
        <v>75</v>
      </c>
      <c r="BK208" s="192">
        <f t="shared" si="29"/>
        <v>0</v>
      </c>
      <c r="BL208" s="19" t="s">
        <v>253</v>
      </c>
      <c r="BM208" s="191" t="s">
        <v>886</v>
      </c>
    </row>
    <row r="209" spans="1:65" s="2" customFormat="1" ht="14.45" customHeight="1">
      <c r="A209" s="36"/>
      <c r="B209" s="37"/>
      <c r="C209" s="230" t="s">
        <v>887</v>
      </c>
      <c r="D209" s="230" t="s">
        <v>300</v>
      </c>
      <c r="E209" s="231" t="s">
        <v>888</v>
      </c>
      <c r="F209" s="232" t="s">
        <v>889</v>
      </c>
      <c r="G209" s="233" t="s">
        <v>345</v>
      </c>
      <c r="H209" s="234">
        <v>10</v>
      </c>
      <c r="I209" s="235"/>
      <c r="J209" s="236">
        <f t="shared" si="20"/>
        <v>0</v>
      </c>
      <c r="K209" s="232" t="s">
        <v>163</v>
      </c>
      <c r="L209" s="237"/>
      <c r="M209" s="238" t="s">
        <v>19</v>
      </c>
      <c r="N209" s="239" t="s">
        <v>39</v>
      </c>
      <c r="O209" s="66"/>
      <c r="P209" s="189">
        <f t="shared" si="21"/>
        <v>0</v>
      </c>
      <c r="Q209" s="189">
        <v>1.47E-3</v>
      </c>
      <c r="R209" s="189">
        <f t="shared" si="22"/>
        <v>1.47E-2</v>
      </c>
      <c r="S209" s="189">
        <v>0</v>
      </c>
      <c r="T209" s="190">
        <f t="shared" si="23"/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303</v>
      </c>
      <c r="AT209" s="191" t="s">
        <v>300</v>
      </c>
      <c r="AU209" s="191" t="s">
        <v>77</v>
      </c>
      <c r="AY209" s="19" t="s">
        <v>156</v>
      </c>
      <c r="BE209" s="192">
        <f t="shared" si="24"/>
        <v>0</v>
      </c>
      <c r="BF209" s="192">
        <f t="shared" si="25"/>
        <v>0</v>
      </c>
      <c r="BG209" s="192">
        <f t="shared" si="26"/>
        <v>0</v>
      </c>
      <c r="BH209" s="192">
        <f t="shared" si="27"/>
        <v>0</v>
      </c>
      <c r="BI209" s="192">
        <f t="shared" si="28"/>
        <v>0</v>
      </c>
      <c r="BJ209" s="19" t="s">
        <v>75</v>
      </c>
      <c r="BK209" s="192">
        <f t="shared" si="29"/>
        <v>0</v>
      </c>
      <c r="BL209" s="19" t="s">
        <v>253</v>
      </c>
      <c r="BM209" s="191" t="s">
        <v>890</v>
      </c>
    </row>
    <row r="210" spans="1:65" s="2" customFormat="1" ht="24.2" customHeight="1">
      <c r="A210" s="36"/>
      <c r="B210" s="37"/>
      <c r="C210" s="180" t="s">
        <v>891</v>
      </c>
      <c r="D210" s="180" t="s">
        <v>159</v>
      </c>
      <c r="E210" s="181" t="s">
        <v>892</v>
      </c>
      <c r="F210" s="182" t="s">
        <v>893</v>
      </c>
      <c r="G210" s="183" t="s">
        <v>345</v>
      </c>
      <c r="H210" s="184">
        <v>8</v>
      </c>
      <c r="I210" s="185"/>
      <c r="J210" s="186">
        <f t="shared" si="20"/>
        <v>0</v>
      </c>
      <c r="K210" s="182" t="s">
        <v>163</v>
      </c>
      <c r="L210" s="41"/>
      <c r="M210" s="187" t="s">
        <v>19</v>
      </c>
      <c r="N210" s="188" t="s">
        <v>39</v>
      </c>
      <c r="O210" s="66"/>
      <c r="P210" s="189">
        <f t="shared" si="21"/>
        <v>0</v>
      </c>
      <c r="Q210" s="189">
        <v>1.2999999999999999E-4</v>
      </c>
      <c r="R210" s="189">
        <f t="shared" si="22"/>
        <v>1.0399999999999999E-3</v>
      </c>
      <c r="S210" s="189">
        <v>0</v>
      </c>
      <c r="T210" s="190">
        <f t="shared" si="23"/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253</v>
      </c>
      <c r="AT210" s="191" t="s">
        <v>159</v>
      </c>
      <c r="AU210" s="191" t="s">
        <v>77</v>
      </c>
      <c r="AY210" s="19" t="s">
        <v>156</v>
      </c>
      <c r="BE210" s="192">
        <f t="shared" si="24"/>
        <v>0</v>
      </c>
      <c r="BF210" s="192">
        <f t="shared" si="25"/>
        <v>0</v>
      </c>
      <c r="BG210" s="192">
        <f t="shared" si="26"/>
        <v>0</v>
      </c>
      <c r="BH210" s="192">
        <f t="shared" si="27"/>
        <v>0</v>
      </c>
      <c r="BI210" s="192">
        <f t="shared" si="28"/>
        <v>0</v>
      </c>
      <c r="BJ210" s="19" t="s">
        <v>75</v>
      </c>
      <c r="BK210" s="192">
        <f t="shared" si="29"/>
        <v>0</v>
      </c>
      <c r="BL210" s="19" t="s">
        <v>253</v>
      </c>
      <c r="BM210" s="191" t="s">
        <v>894</v>
      </c>
    </row>
    <row r="211" spans="1:65" s="2" customFormat="1" ht="14.45" customHeight="1">
      <c r="A211" s="36"/>
      <c r="B211" s="37"/>
      <c r="C211" s="230" t="s">
        <v>895</v>
      </c>
      <c r="D211" s="230" t="s">
        <v>300</v>
      </c>
      <c r="E211" s="231" t="s">
        <v>896</v>
      </c>
      <c r="F211" s="232" t="s">
        <v>897</v>
      </c>
      <c r="G211" s="233" t="s">
        <v>345</v>
      </c>
      <c r="H211" s="234">
        <v>8</v>
      </c>
      <c r="I211" s="235"/>
      <c r="J211" s="236">
        <f t="shared" si="20"/>
        <v>0</v>
      </c>
      <c r="K211" s="232" t="s">
        <v>163</v>
      </c>
      <c r="L211" s="237"/>
      <c r="M211" s="238" t="s">
        <v>19</v>
      </c>
      <c r="N211" s="239" t="s">
        <v>39</v>
      </c>
      <c r="O211" s="66"/>
      <c r="P211" s="189">
        <f t="shared" si="21"/>
        <v>0</v>
      </c>
      <c r="Q211" s="189">
        <v>1.8E-3</v>
      </c>
      <c r="R211" s="189">
        <f t="shared" si="22"/>
        <v>1.44E-2</v>
      </c>
      <c r="S211" s="189">
        <v>0</v>
      </c>
      <c r="T211" s="190">
        <f t="shared" si="23"/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303</v>
      </c>
      <c r="AT211" s="191" t="s">
        <v>300</v>
      </c>
      <c r="AU211" s="191" t="s">
        <v>77</v>
      </c>
      <c r="AY211" s="19" t="s">
        <v>156</v>
      </c>
      <c r="BE211" s="192">
        <f t="shared" si="24"/>
        <v>0</v>
      </c>
      <c r="BF211" s="192">
        <f t="shared" si="25"/>
        <v>0</v>
      </c>
      <c r="BG211" s="192">
        <f t="shared" si="26"/>
        <v>0</v>
      </c>
      <c r="BH211" s="192">
        <f t="shared" si="27"/>
        <v>0</v>
      </c>
      <c r="BI211" s="192">
        <f t="shared" si="28"/>
        <v>0</v>
      </c>
      <c r="BJ211" s="19" t="s">
        <v>75</v>
      </c>
      <c r="BK211" s="192">
        <f t="shared" si="29"/>
        <v>0</v>
      </c>
      <c r="BL211" s="19" t="s">
        <v>253</v>
      </c>
      <c r="BM211" s="191" t="s">
        <v>898</v>
      </c>
    </row>
    <row r="212" spans="1:65" s="2" customFormat="1" ht="14.45" customHeight="1">
      <c r="A212" s="36"/>
      <c r="B212" s="37"/>
      <c r="C212" s="230" t="s">
        <v>899</v>
      </c>
      <c r="D212" s="230" t="s">
        <v>300</v>
      </c>
      <c r="E212" s="231" t="s">
        <v>900</v>
      </c>
      <c r="F212" s="232" t="s">
        <v>901</v>
      </c>
      <c r="G212" s="233" t="s">
        <v>219</v>
      </c>
      <c r="H212" s="234">
        <v>8</v>
      </c>
      <c r="I212" s="235"/>
      <c r="J212" s="236">
        <f t="shared" si="20"/>
        <v>0</v>
      </c>
      <c r="K212" s="232" t="s">
        <v>163</v>
      </c>
      <c r="L212" s="237"/>
      <c r="M212" s="238" t="s">
        <v>19</v>
      </c>
      <c r="N212" s="239" t="s">
        <v>39</v>
      </c>
      <c r="O212" s="66"/>
      <c r="P212" s="189">
        <f t="shared" si="21"/>
        <v>0</v>
      </c>
      <c r="Q212" s="189">
        <v>9.7999999999999997E-4</v>
      </c>
      <c r="R212" s="189">
        <f t="shared" si="22"/>
        <v>7.8399999999999997E-3</v>
      </c>
      <c r="S212" s="189">
        <v>0</v>
      </c>
      <c r="T212" s="190">
        <f t="shared" si="23"/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303</v>
      </c>
      <c r="AT212" s="191" t="s">
        <v>300</v>
      </c>
      <c r="AU212" s="191" t="s">
        <v>77</v>
      </c>
      <c r="AY212" s="19" t="s">
        <v>156</v>
      </c>
      <c r="BE212" s="192">
        <f t="shared" si="24"/>
        <v>0</v>
      </c>
      <c r="BF212" s="192">
        <f t="shared" si="25"/>
        <v>0</v>
      </c>
      <c r="BG212" s="192">
        <f t="shared" si="26"/>
        <v>0</v>
      </c>
      <c r="BH212" s="192">
        <f t="shared" si="27"/>
        <v>0</v>
      </c>
      <c r="BI212" s="192">
        <f t="shared" si="28"/>
        <v>0</v>
      </c>
      <c r="BJ212" s="19" t="s">
        <v>75</v>
      </c>
      <c r="BK212" s="192">
        <f t="shared" si="29"/>
        <v>0</v>
      </c>
      <c r="BL212" s="19" t="s">
        <v>253</v>
      </c>
      <c r="BM212" s="191" t="s">
        <v>902</v>
      </c>
    </row>
    <row r="213" spans="1:65" s="2" customFormat="1" ht="24.2" customHeight="1">
      <c r="A213" s="36"/>
      <c r="B213" s="37"/>
      <c r="C213" s="180" t="s">
        <v>903</v>
      </c>
      <c r="D213" s="180" t="s">
        <v>159</v>
      </c>
      <c r="E213" s="181" t="s">
        <v>904</v>
      </c>
      <c r="F213" s="182" t="s">
        <v>905</v>
      </c>
      <c r="G213" s="183" t="s">
        <v>345</v>
      </c>
      <c r="H213" s="184">
        <v>10</v>
      </c>
      <c r="I213" s="185"/>
      <c r="J213" s="186">
        <f t="shared" si="20"/>
        <v>0</v>
      </c>
      <c r="K213" s="182" t="s">
        <v>163</v>
      </c>
      <c r="L213" s="41"/>
      <c r="M213" s="187" t="s">
        <v>19</v>
      </c>
      <c r="N213" s="188" t="s">
        <v>39</v>
      </c>
      <c r="O213" s="66"/>
      <c r="P213" s="189">
        <f t="shared" si="21"/>
        <v>0</v>
      </c>
      <c r="Q213" s="189">
        <v>0</v>
      </c>
      <c r="R213" s="189">
        <f t="shared" si="22"/>
        <v>0</v>
      </c>
      <c r="S213" s="189">
        <v>8.5999999999999998E-4</v>
      </c>
      <c r="T213" s="190">
        <f t="shared" si="23"/>
        <v>8.6E-3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253</v>
      </c>
      <c r="AT213" s="191" t="s">
        <v>159</v>
      </c>
      <c r="AU213" s="191" t="s">
        <v>77</v>
      </c>
      <c r="AY213" s="19" t="s">
        <v>156</v>
      </c>
      <c r="BE213" s="192">
        <f t="shared" si="24"/>
        <v>0</v>
      </c>
      <c r="BF213" s="192">
        <f t="shared" si="25"/>
        <v>0</v>
      </c>
      <c r="BG213" s="192">
        <f t="shared" si="26"/>
        <v>0</v>
      </c>
      <c r="BH213" s="192">
        <f t="shared" si="27"/>
        <v>0</v>
      </c>
      <c r="BI213" s="192">
        <f t="shared" si="28"/>
        <v>0</v>
      </c>
      <c r="BJ213" s="19" t="s">
        <v>75</v>
      </c>
      <c r="BK213" s="192">
        <f t="shared" si="29"/>
        <v>0</v>
      </c>
      <c r="BL213" s="19" t="s">
        <v>253</v>
      </c>
      <c r="BM213" s="191" t="s">
        <v>906</v>
      </c>
    </row>
    <row r="214" spans="1:65" s="2" customFormat="1" ht="24.2" customHeight="1">
      <c r="A214" s="36"/>
      <c r="B214" s="37"/>
      <c r="C214" s="180" t="s">
        <v>907</v>
      </c>
      <c r="D214" s="180" t="s">
        <v>159</v>
      </c>
      <c r="E214" s="181" t="s">
        <v>908</v>
      </c>
      <c r="F214" s="182" t="s">
        <v>909</v>
      </c>
      <c r="G214" s="183" t="s">
        <v>345</v>
      </c>
      <c r="H214" s="184">
        <v>10</v>
      </c>
      <c r="I214" s="185"/>
      <c r="J214" s="186">
        <f t="shared" si="20"/>
        <v>0</v>
      </c>
      <c r="K214" s="182" t="s">
        <v>163</v>
      </c>
      <c r="L214" s="41"/>
      <c r="M214" s="187" t="s">
        <v>19</v>
      </c>
      <c r="N214" s="188" t="s">
        <v>39</v>
      </c>
      <c r="O214" s="66"/>
      <c r="P214" s="189">
        <f t="shared" si="21"/>
        <v>0</v>
      </c>
      <c r="Q214" s="189">
        <v>0</v>
      </c>
      <c r="R214" s="189">
        <f t="shared" si="22"/>
        <v>0</v>
      </c>
      <c r="S214" s="189">
        <v>8.4999999999999995E-4</v>
      </c>
      <c r="T214" s="190">
        <f t="shared" si="23"/>
        <v>8.4999999999999989E-3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253</v>
      </c>
      <c r="AT214" s="191" t="s">
        <v>159</v>
      </c>
      <c r="AU214" s="191" t="s">
        <v>77</v>
      </c>
      <c r="AY214" s="19" t="s">
        <v>156</v>
      </c>
      <c r="BE214" s="192">
        <f t="shared" si="24"/>
        <v>0</v>
      </c>
      <c r="BF214" s="192">
        <f t="shared" si="25"/>
        <v>0</v>
      </c>
      <c r="BG214" s="192">
        <f t="shared" si="26"/>
        <v>0</v>
      </c>
      <c r="BH214" s="192">
        <f t="shared" si="27"/>
        <v>0</v>
      </c>
      <c r="BI214" s="192">
        <f t="shared" si="28"/>
        <v>0</v>
      </c>
      <c r="BJ214" s="19" t="s">
        <v>75</v>
      </c>
      <c r="BK214" s="192">
        <f t="shared" si="29"/>
        <v>0</v>
      </c>
      <c r="BL214" s="19" t="s">
        <v>253</v>
      </c>
      <c r="BM214" s="191" t="s">
        <v>910</v>
      </c>
    </row>
    <row r="215" spans="1:65" s="2" customFormat="1" ht="49.15" customHeight="1">
      <c r="A215" s="36"/>
      <c r="B215" s="37"/>
      <c r="C215" s="180" t="s">
        <v>911</v>
      </c>
      <c r="D215" s="180" t="s">
        <v>159</v>
      </c>
      <c r="E215" s="181" t="s">
        <v>912</v>
      </c>
      <c r="F215" s="182" t="s">
        <v>913</v>
      </c>
      <c r="G215" s="183" t="s">
        <v>251</v>
      </c>
      <c r="H215" s="184">
        <v>1.2430000000000001</v>
      </c>
      <c r="I215" s="185"/>
      <c r="J215" s="186">
        <f t="shared" si="20"/>
        <v>0</v>
      </c>
      <c r="K215" s="182" t="s">
        <v>163</v>
      </c>
      <c r="L215" s="41"/>
      <c r="M215" s="187" t="s">
        <v>19</v>
      </c>
      <c r="N215" s="188" t="s">
        <v>39</v>
      </c>
      <c r="O215" s="66"/>
      <c r="P215" s="189">
        <f t="shared" si="21"/>
        <v>0</v>
      </c>
      <c r="Q215" s="189">
        <v>0</v>
      </c>
      <c r="R215" s="189">
        <f t="shared" si="22"/>
        <v>0</v>
      </c>
      <c r="S215" s="189">
        <v>0</v>
      </c>
      <c r="T215" s="190">
        <f t="shared" si="23"/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253</v>
      </c>
      <c r="AT215" s="191" t="s">
        <v>159</v>
      </c>
      <c r="AU215" s="191" t="s">
        <v>77</v>
      </c>
      <c r="AY215" s="19" t="s">
        <v>156</v>
      </c>
      <c r="BE215" s="192">
        <f t="shared" si="24"/>
        <v>0</v>
      </c>
      <c r="BF215" s="192">
        <f t="shared" si="25"/>
        <v>0</v>
      </c>
      <c r="BG215" s="192">
        <f t="shared" si="26"/>
        <v>0</v>
      </c>
      <c r="BH215" s="192">
        <f t="shared" si="27"/>
        <v>0</v>
      </c>
      <c r="BI215" s="192">
        <f t="shared" si="28"/>
        <v>0</v>
      </c>
      <c r="BJ215" s="19" t="s">
        <v>75</v>
      </c>
      <c r="BK215" s="192">
        <f t="shared" si="29"/>
        <v>0</v>
      </c>
      <c r="BL215" s="19" t="s">
        <v>253</v>
      </c>
      <c r="BM215" s="191" t="s">
        <v>914</v>
      </c>
    </row>
    <row r="216" spans="1:65" s="2" customFormat="1" ht="49.15" customHeight="1">
      <c r="A216" s="36"/>
      <c r="B216" s="37"/>
      <c r="C216" s="180" t="s">
        <v>915</v>
      </c>
      <c r="D216" s="180" t="s">
        <v>159</v>
      </c>
      <c r="E216" s="181" t="s">
        <v>916</v>
      </c>
      <c r="F216" s="182" t="s">
        <v>917</v>
      </c>
      <c r="G216" s="183" t="s">
        <v>251</v>
      </c>
      <c r="H216" s="184">
        <v>1.2430000000000001</v>
      </c>
      <c r="I216" s="185"/>
      <c r="J216" s="186">
        <f t="shared" si="20"/>
        <v>0</v>
      </c>
      <c r="K216" s="182" t="s">
        <v>163</v>
      </c>
      <c r="L216" s="41"/>
      <c r="M216" s="187" t="s">
        <v>19</v>
      </c>
      <c r="N216" s="188" t="s">
        <v>39</v>
      </c>
      <c r="O216" s="66"/>
      <c r="P216" s="189">
        <f t="shared" si="21"/>
        <v>0</v>
      </c>
      <c r="Q216" s="189">
        <v>0</v>
      </c>
      <c r="R216" s="189">
        <f t="shared" si="22"/>
        <v>0</v>
      </c>
      <c r="S216" s="189">
        <v>0</v>
      </c>
      <c r="T216" s="190">
        <f t="shared" si="23"/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253</v>
      </c>
      <c r="AT216" s="191" t="s">
        <v>159</v>
      </c>
      <c r="AU216" s="191" t="s">
        <v>77</v>
      </c>
      <c r="AY216" s="19" t="s">
        <v>156</v>
      </c>
      <c r="BE216" s="192">
        <f t="shared" si="24"/>
        <v>0</v>
      </c>
      <c r="BF216" s="192">
        <f t="shared" si="25"/>
        <v>0</v>
      </c>
      <c r="BG216" s="192">
        <f t="shared" si="26"/>
        <v>0</v>
      </c>
      <c r="BH216" s="192">
        <f t="shared" si="27"/>
        <v>0</v>
      </c>
      <c r="BI216" s="192">
        <f t="shared" si="28"/>
        <v>0</v>
      </c>
      <c r="BJ216" s="19" t="s">
        <v>75</v>
      </c>
      <c r="BK216" s="192">
        <f t="shared" si="29"/>
        <v>0</v>
      </c>
      <c r="BL216" s="19" t="s">
        <v>253</v>
      </c>
      <c r="BM216" s="191" t="s">
        <v>918</v>
      </c>
    </row>
    <row r="217" spans="1:65" s="12" customFormat="1" ht="22.9" customHeight="1">
      <c r="B217" s="164"/>
      <c r="C217" s="165"/>
      <c r="D217" s="166" t="s">
        <v>67</v>
      </c>
      <c r="E217" s="178" t="s">
        <v>919</v>
      </c>
      <c r="F217" s="178" t="s">
        <v>920</v>
      </c>
      <c r="G217" s="165"/>
      <c r="H217" s="165"/>
      <c r="I217" s="168"/>
      <c r="J217" s="179">
        <f>BK217</f>
        <v>0</v>
      </c>
      <c r="K217" s="165"/>
      <c r="L217" s="170"/>
      <c r="M217" s="171"/>
      <c r="N217" s="172"/>
      <c r="O217" s="172"/>
      <c r="P217" s="173">
        <f>SUM(P218:P220)</f>
        <v>0</v>
      </c>
      <c r="Q217" s="172"/>
      <c r="R217" s="173">
        <f>SUM(R218:R220)</f>
        <v>9.1999999999999998E-2</v>
      </c>
      <c r="S217" s="172"/>
      <c r="T217" s="174">
        <f>SUM(T218:T220)</f>
        <v>0</v>
      </c>
      <c r="AR217" s="175" t="s">
        <v>77</v>
      </c>
      <c r="AT217" s="176" t="s">
        <v>67</v>
      </c>
      <c r="AU217" s="176" t="s">
        <v>75</v>
      </c>
      <c r="AY217" s="175" t="s">
        <v>156</v>
      </c>
      <c r="BK217" s="177">
        <f>SUM(BK218:BK220)</f>
        <v>0</v>
      </c>
    </row>
    <row r="218" spans="1:65" s="2" customFormat="1" ht="37.9" customHeight="1">
      <c r="A218" s="36"/>
      <c r="B218" s="37"/>
      <c r="C218" s="180" t="s">
        <v>921</v>
      </c>
      <c r="D218" s="180" t="s">
        <v>159</v>
      </c>
      <c r="E218" s="181" t="s">
        <v>922</v>
      </c>
      <c r="F218" s="182" t="s">
        <v>923</v>
      </c>
      <c r="G218" s="183" t="s">
        <v>641</v>
      </c>
      <c r="H218" s="184">
        <v>10</v>
      </c>
      <c r="I218" s="185"/>
      <c r="J218" s="186">
        <f>ROUND(I218*H218,2)</f>
        <v>0</v>
      </c>
      <c r="K218" s="182" t="s">
        <v>163</v>
      </c>
      <c r="L218" s="41"/>
      <c r="M218" s="187" t="s">
        <v>19</v>
      </c>
      <c r="N218" s="188" t="s">
        <v>39</v>
      </c>
      <c r="O218" s="66"/>
      <c r="P218" s="189">
        <f>O218*H218</f>
        <v>0</v>
      </c>
      <c r="Q218" s="189">
        <v>9.1999999999999998E-3</v>
      </c>
      <c r="R218" s="189">
        <f>Q218*H218</f>
        <v>9.1999999999999998E-2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253</v>
      </c>
      <c r="AT218" s="191" t="s">
        <v>159</v>
      </c>
      <c r="AU218" s="191" t="s">
        <v>77</v>
      </c>
      <c r="AY218" s="19" t="s">
        <v>156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75</v>
      </c>
      <c r="BK218" s="192">
        <f>ROUND(I218*H218,2)</f>
        <v>0</v>
      </c>
      <c r="BL218" s="19" t="s">
        <v>253</v>
      </c>
      <c r="BM218" s="191" t="s">
        <v>924</v>
      </c>
    </row>
    <row r="219" spans="1:65" s="2" customFormat="1" ht="49.15" customHeight="1">
      <c r="A219" s="36"/>
      <c r="B219" s="37"/>
      <c r="C219" s="180" t="s">
        <v>925</v>
      </c>
      <c r="D219" s="180" t="s">
        <v>159</v>
      </c>
      <c r="E219" s="181" t="s">
        <v>926</v>
      </c>
      <c r="F219" s="182" t="s">
        <v>927</v>
      </c>
      <c r="G219" s="183" t="s">
        <v>251</v>
      </c>
      <c r="H219" s="184">
        <v>9.1999999999999998E-2</v>
      </c>
      <c r="I219" s="185"/>
      <c r="J219" s="186">
        <f>ROUND(I219*H219,2)</f>
        <v>0</v>
      </c>
      <c r="K219" s="182" t="s">
        <v>163</v>
      </c>
      <c r="L219" s="41"/>
      <c r="M219" s="187" t="s">
        <v>19</v>
      </c>
      <c r="N219" s="188" t="s">
        <v>39</v>
      </c>
      <c r="O219" s="66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253</v>
      </c>
      <c r="AT219" s="191" t="s">
        <v>159</v>
      </c>
      <c r="AU219" s="191" t="s">
        <v>77</v>
      </c>
      <c r="AY219" s="19" t="s">
        <v>156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75</v>
      </c>
      <c r="BK219" s="192">
        <f>ROUND(I219*H219,2)</f>
        <v>0</v>
      </c>
      <c r="BL219" s="19" t="s">
        <v>253</v>
      </c>
      <c r="BM219" s="191" t="s">
        <v>928</v>
      </c>
    </row>
    <row r="220" spans="1:65" s="2" customFormat="1" ht="49.15" customHeight="1">
      <c r="A220" s="36"/>
      <c r="B220" s="37"/>
      <c r="C220" s="180" t="s">
        <v>929</v>
      </c>
      <c r="D220" s="180" t="s">
        <v>159</v>
      </c>
      <c r="E220" s="181" t="s">
        <v>930</v>
      </c>
      <c r="F220" s="182" t="s">
        <v>931</v>
      </c>
      <c r="G220" s="183" t="s">
        <v>251</v>
      </c>
      <c r="H220" s="184">
        <v>9.1999999999999998E-2</v>
      </c>
      <c r="I220" s="185"/>
      <c r="J220" s="186">
        <f>ROUND(I220*H220,2)</f>
        <v>0</v>
      </c>
      <c r="K220" s="182" t="s">
        <v>163</v>
      </c>
      <c r="L220" s="41"/>
      <c r="M220" s="187" t="s">
        <v>19</v>
      </c>
      <c r="N220" s="188" t="s">
        <v>39</v>
      </c>
      <c r="O220" s="66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1" t="s">
        <v>253</v>
      </c>
      <c r="AT220" s="191" t="s">
        <v>159</v>
      </c>
      <c r="AU220" s="191" t="s">
        <v>77</v>
      </c>
      <c r="AY220" s="19" t="s">
        <v>156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75</v>
      </c>
      <c r="BK220" s="192">
        <f>ROUND(I220*H220,2)</f>
        <v>0</v>
      </c>
      <c r="BL220" s="19" t="s">
        <v>253</v>
      </c>
      <c r="BM220" s="191" t="s">
        <v>932</v>
      </c>
    </row>
    <row r="221" spans="1:65" s="12" customFormat="1" ht="22.9" customHeight="1">
      <c r="B221" s="164"/>
      <c r="C221" s="165"/>
      <c r="D221" s="166" t="s">
        <v>67</v>
      </c>
      <c r="E221" s="178" t="s">
        <v>933</v>
      </c>
      <c r="F221" s="178" t="s">
        <v>934</v>
      </c>
      <c r="G221" s="165"/>
      <c r="H221" s="165"/>
      <c r="I221" s="168"/>
      <c r="J221" s="179">
        <f>BK221</f>
        <v>0</v>
      </c>
      <c r="K221" s="165"/>
      <c r="L221" s="170"/>
      <c r="M221" s="171"/>
      <c r="N221" s="172"/>
      <c r="O221" s="172"/>
      <c r="P221" s="173">
        <f>SUM(P222:P226)</f>
        <v>0</v>
      </c>
      <c r="Q221" s="172"/>
      <c r="R221" s="173">
        <f>SUM(R222:R226)</f>
        <v>1.12E-2</v>
      </c>
      <c r="S221" s="172"/>
      <c r="T221" s="174">
        <f>SUM(T222:T226)</f>
        <v>0</v>
      </c>
      <c r="AR221" s="175" t="s">
        <v>77</v>
      </c>
      <c r="AT221" s="176" t="s">
        <v>67</v>
      </c>
      <c r="AU221" s="176" t="s">
        <v>75</v>
      </c>
      <c r="AY221" s="175" t="s">
        <v>156</v>
      </c>
      <c r="BK221" s="177">
        <f>SUM(BK222:BK226)</f>
        <v>0</v>
      </c>
    </row>
    <row r="222" spans="1:65" s="2" customFormat="1" ht="37.9" customHeight="1">
      <c r="A222" s="36"/>
      <c r="B222" s="37"/>
      <c r="C222" s="180" t="s">
        <v>935</v>
      </c>
      <c r="D222" s="180" t="s">
        <v>159</v>
      </c>
      <c r="E222" s="181" t="s">
        <v>936</v>
      </c>
      <c r="F222" s="182" t="s">
        <v>937</v>
      </c>
      <c r="G222" s="183" t="s">
        <v>641</v>
      </c>
      <c r="H222" s="184">
        <v>2</v>
      </c>
      <c r="I222" s="185"/>
      <c r="J222" s="186">
        <f>ROUND(I222*H222,2)</f>
        <v>0</v>
      </c>
      <c r="K222" s="182" t="s">
        <v>163</v>
      </c>
      <c r="L222" s="41"/>
      <c r="M222" s="187" t="s">
        <v>19</v>
      </c>
      <c r="N222" s="188" t="s">
        <v>39</v>
      </c>
      <c r="O222" s="66"/>
      <c r="P222" s="189">
        <f>O222*H222</f>
        <v>0</v>
      </c>
      <c r="Q222" s="189">
        <v>3.7200000000000002E-3</v>
      </c>
      <c r="R222" s="189">
        <f>Q222*H222</f>
        <v>7.4400000000000004E-3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253</v>
      </c>
      <c r="AT222" s="191" t="s">
        <v>159</v>
      </c>
      <c r="AU222" s="191" t="s">
        <v>77</v>
      </c>
      <c r="AY222" s="19" t="s">
        <v>156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75</v>
      </c>
      <c r="BK222" s="192">
        <f>ROUND(I222*H222,2)</f>
        <v>0</v>
      </c>
      <c r="BL222" s="19" t="s">
        <v>253</v>
      </c>
      <c r="BM222" s="191" t="s">
        <v>938</v>
      </c>
    </row>
    <row r="223" spans="1:65" s="2" customFormat="1" ht="24.2" customHeight="1">
      <c r="A223" s="36"/>
      <c r="B223" s="37"/>
      <c r="C223" s="180" t="s">
        <v>939</v>
      </c>
      <c r="D223" s="180" t="s">
        <v>159</v>
      </c>
      <c r="E223" s="181" t="s">
        <v>940</v>
      </c>
      <c r="F223" s="182" t="s">
        <v>941</v>
      </c>
      <c r="G223" s="183" t="s">
        <v>641</v>
      </c>
      <c r="H223" s="184">
        <v>2</v>
      </c>
      <c r="I223" s="185"/>
      <c r="J223" s="186">
        <f>ROUND(I223*H223,2)</f>
        <v>0</v>
      </c>
      <c r="K223" s="182" t="s">
        <v>163</v>
      </c>
      <c r="L223" s="41"/>
      <c r="M223" s="187" t="s">
        <v>19</v>
      </c>
      <c r="N223" s="188" t="s">
        <v>39</v>
      </c>
      <c r="O223" s="66"/>
      <c r="P223" s="189">
        <f>O223*H223</f>
        <v>0</v>
      </c>
      <c r="Q223" s="189">
        <v>6.8000000000000005E-4</v>
      </c>
      <c r="R223" s="189">
        <f>Q223*H223</f>
        <v>1.3600000000000001E-3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253</v>
      </c>
      <c r="AT223" s="191" t="s">
        <v>159</v>
      </c>
      <c r="AU223" s="191" t="s">
        <v>77</v>
      </c>
      <c r="AY223" s="19" t="s">
        <v>156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75</v>
      </c>
      <c r="BK223" s="192">
        <f>ROUND(I223*H223,2)</f>
        <v>0</v>
      </c>
      <c r="BL223" s="19" t="s">
        <v>253</v>
      </c>
      <c r="BM223" s="191" t="s">
        <v>942</v>
      </c>
    </row>
    <row r="224" spans="1:65" s="2" customFormat="1" ht="37.9" customHeight="1">
      <c r="A224" s="36"/>
      <c r="B224" s="37"/>
      <c r="C224" s="230" t="s">
        <v>943</v>
      </c>
      <c r="D224" s="230" t="s">
        <v>300</v>
      </c>
      <c r="E224" s="231" t="s">
        <v>944</v>
      </c>
      <c r="F224" s="232" t="s">
        <v>945</v>
      </c>
      <c r="G224" s="233" t="s">
        <v>345</v>
      </c>
      <c r="H224" s="234">
        <v>2</v>
      </c>
      <c r="I224" s="235"/>
      <c r="J224" s="236">
        <f>ROUND(I224*H224,2)</f>
        <v>0</v>
      </c>
      <c r="K224" s="232" t="s">
        <v>163</v>
      </c>
      <c r="L224" s="237"/>
      <c r="M224" s="238" t="s">
        <v>19</v>
      </c>
      <c r="N224" s="239" t="s">
        <v>39</v>
      </c>
      <c r="O224" s="66"/>
      <c r="P224" s="189">
        <f>O224*H224</f>
        <v>0</v>
      </c>
      <c r="Q224" s="189">
        <v>1.1999999999999999E-3</v>
      </c>
      <c r="R224" s="189">
        <f>Q224*H224</f>
        <v>2.3999999999999998E-3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303</v>
      </c>
      <c r="AT224" s="191" t="s">
        <v>300</v>
      </c>
      <c r="AU224" s="191" t="s">
        <v>77</v>
      </c>
      <c r="AY224" s="19" t="s">
        <v>156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75</v>
      </c>
      <c r="BK224" s="192">
        <f>ROUND(I224*H224,2)</f>
        <v>0</v>
      </c>
      <c r="BL224" s="19" t="s">
        <v>253</v>
      </c>
      <c r="BM224" s="191" t="s">
        <v>946</v>
      </c>
    </row>
    <row r="225" spans="1:65" s="2" customFormat="1" ht="37.9" customHeight="1">
      <c r="A225" s="36"/>
      <c r="B225" s="37"/>
      <c r="C225" s="180" t="s">
        <v>947</v>
      </c>
      <c r="D225" s="180" t="s">
        <v>159</v>
      </c>
      <c r="E225" s="181" t="s">
        <v>948</v>
      </c>
      <c r="F225" s="182" t="s">
        <v>949</v>
      </c>
      <c r="G225" s="183" t="s">
        <v>251</v>
      </c>
      <c r="H225" s="184">
        <v>1.0999999999999999E-2</v>
      </c>
      <c r="I225" s="185"/>
      <c r="J225" s="186">
        <f>ROUND(I225*H225,2)</f>
        <v>0</v>
      </c>
      <c r="K225" s="182" t="s">
        <v>163</v>
      </c>
      <c r="L225" s="41"/>
      <c r="M225" s="187" t="s">
        <v>19</v>
      </c>
      <c r="N225" s="188" t="s">
        <v>39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253</v>
      </c>
      <c r="AT225" s="191" t="s">
        <v>159</v>
      </c>
      <c r="AU225" s="191" t="s">
        <v>77</v>
      </c>
      <c r="AY225" s="19" t="s">
        <v>156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75</v>
      </c>
      <c r="BK225" s="192">
        <f>ROUND(I225*H225,2)</f>
        <v>0</v>
      </c>
      <c r="BL225" s="19" t="s">
        <v>253</v>
      </c>
      <c r="BM225" s="191" t="s">
        <v>950</v>
      </c>
    </row>
    <row r="226" spans="1:65" s="2" customFormat="1" ht="49.15" customHeight="1">
      <c r="A226" s="36"/>
      <c r="B226" s="37"/>
      <c r="C226" s="180" t="s">
        <v>951</v>
      </c>
      <c r="D226" s="180" t="s">
        <v>159</v>
      </c>
      <c r="E226" s="181" t="s">
        <v>952</v>
      </c>
      <c r="F226" s="182" t="s">
        <v>953</v>
      </c>
      <c r="G226" s="183" t="s">
        <v>251</v>
      </c>
      <c r="H226" s="184">
        <v>1.0999999999999999E-2</v>
      </c>
      <c r="I226" s="185"/>
      <c r="J226" s="186">
        <f>ROUND(I226*H226,2)</f>
        <v>0</v>
      </c>
      <c r="K226" s="182" t="s">
        <v>163</v>
      </c>
      <c r="L226" s="41"/>
      <c r="M226" s="187" t="s">
        <v>19</v>
      </c>
      <c r="N226" s="188" t="s">
        <v>39</v>
      </c>
      <c r="O226" s="66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253</v>
      </c>
      <c r="AT226" s="191" t="s">
        <v>159</v>
      </c>
      <c r="AU226" s="191" t="s">
        <v>77</v>
      </c>
      <c r="AY226" s="19" t="s">
        <v>156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75</v>
      </c>
      <c r="BK226" s="192">
        <f>ROUND(I226*H226,2)</f>
        <v>0</v>
      </c>
      <c r="BL226" s="19" t="s">
        <v>253</v>
      </c>
      <c r="BM226" s="191" t="s">
        <v>954</v>
      </c>
    </row>
    <row r="227" spans="1:65" s="12" customFormat="1" ht="22.9" customHeight="1">
      <c r="B227" s="164"/>
      <c r="C227" s="165"/>
      <c r="D227" s="166" t="s">
        <v>67</v>
      </c>
      <c r="E227" s="178" t="s">
        <v>955</v>
      </c>
      <c r="F227" s="178" t="s">
        <v>956</v>
      </c>
      <c r="G227" s="165"/>
      <c r="H227" s="165"/>
      <c r="I227" s="168"/>
      <c r="J227" s="179">
        <f>BK227</f>
        <v>0</v>
      </c>
      <c r="K227" s="165"/>
      <c r="L227" s="170"/>
      <c r="M227" s="171"/>
      <c r="N227" s="172"/>
      <c r="O227" s="172"/>
      <c r="P227" s="173">
        <f>SUM(P228:P230)</f>
        <v>0</v>
      </c>
      <c r="Q227" s="172"/>
      <c r="R227" s="173">
        <f>SUM(R228:R230)</f>
        <v>1.2249999999999999E-2</v>
      </c>
      <c r="S227" s="172"/>
      <c r="T227" s="174">
        <f>SUM(T228:T230)</f>
        <v>0</v>
      </c>
      <c r="AR227" s="175" t="s">
        <v>77</v>
      </c>
      <c r="AT227" s="176" t="s">
        <v>67</v>
      </c>
      <c r="AU227" s="176" t="s">
        <v>75</v>
      </c>
      <c r="AY227" s="175" t="s">
        <v>156</v>
      </c>
      <c r="BK227" s="177">
        <f>SUM(BK228:BK230)</f>
        <v>0</v>
      </c>
    </row>
    <row r="228" spans="1:65" s="2" customFormat="1" ht="24.2" customHeight="1">
      <c r="A228" s="36"/>
      <c r="B228" s="37"/>
      <c r="C228" s="180" t="s">
        <v>957</v>
      </c>
      <c r="D228" s="180" t="s">
        <v>159</v>
      </c>
      <c r="E228" s="181" t="s">
        <v>958</v>
      </c>
      <c r="F228" s="182" t="s">
        <v>959</v>
      </c>
      <c r="G228" s="183" t="s">
        <v>960</v>
      </c>
      <c r="H228" s="184">
        <v>175</v>
      </c>
      <c r="I228" s="185"/>
      <c r="J228" s="186">
        <f>ROUND(I228*H228,2)</f>
        <v>0</v>
      </c>
      <c r="K228" s="182" t="s">
        <v>163</v>
      </c>
      <c r="L228" s="41"/>
      <c r="M228" s="187" t="s">
        <v>19</v>
      </c>
      <c r="N228" s="188" t="s">
        <v>39</v>
      </c>
      <c r="O228" s="66"/>
      <c r="P228" s="189">
        <f>O228*H228</f>
        <v>0</v>
      </c>
      <c r="Q228" s="189">
        <v>6.9999999999999994E-5</v>
      </c>
      <c r="R228" s="189">
        <f>Q228*H228</f>
        <v>1.2249999999999999E-2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253</v>
      </c>
      <c r="AT228" s="191" t="s">
        <v>159</v>
      </c>
      <c r="AU228" s="191" t="s">
        <v>77</v>
      </c>
      <c r="AY228" s="19" t="s">
        <v>156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75</v>
      </c>
      <c r="BK228" s="192">
        <f>ROUND(I228*H228,2)</f>
        <v>0</v>
      </c>
      <c r="BL228" s="19" t="s">
        <v>253</v>
      </c>
      <c r="BM228" s="191" t="s">
        <v>961</v>
      </c>
    </row>
    <row r="229" spans="1:65" s="2" customFormat="1" ht="49.15" customHeight="1">
      <c r="A229" s="36"/>
      <c r="B229" s="37"/>
      <c r="C229" s="180" t="s">
        <v>962</v>
      </c>
      <c r="D229" s="180" t="s">
        <v>159</v>
      </c>
      <c r="E229" s="181" t="s">
        <v>963</v>
      </c>
      <c r="F229" s="182" t="s">
        <v>964</v>
      </c>
      <c r="G229" s="183" t="s">
        <v>251</v>
      </c>
      <c r="H229" s="184">
        <v>1.2E-2</v>
      </c>
      <c r="I229" s="185"/>
      <c r="J229" s="186">
        <f>ROUND(I229*H229,2)</f>
        <v>0</v>
      </c>
      <c r="K229" s="182" t="s">
        <v>163</v>
      </c>
      <c r="L229" s="41"/>
      <c r="M229" s="187" t="s">
        <v>19</v>
      </c>
      <c r="N229" s="188" t="s">
        <v>39</v>
      </c>
      <c r="O229" s="6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253</v>
      </c>
      <c r="AT229" s="191" t="s">
        <v>159</v>
      </c>
      <c r="AU229" s="191" t="s">
        <v>77</v>
      </c>
      <c r="AY229" s="19" t="s">
        <v>156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75</v>
      </c>
      <c r="BK229" s="192">
        <f>ROUND(I229*H229,2)</f>
        <v>0</v>
      </c>
      <c r="BL229" s="19" t="s">
        <v>253</v>
      </c>
      <c r="BM229" s="191" t="s">
        <v>965</v>
      </c>
    </row>
    <row r="230" spans="1:65" s="2" customFormat="1" ht="49.15" customHeight="1">
      <c r="A230" s="36"/>
      <c r="B230" s="37"/>
      <c r="C230" s="180" t="s">
        <v>966</v>
      </c>
      <c r="D230" s="180" t="s">
        <v>159</v>
      </c>
      <c r="E230" s="181" t="s">
        <v>967</v>
      </c>
      <c r="F230" s="182" t="s">
        <v>968</v>
      </c>
      <c r="G230" s="183" t="s">
        <v>251</v>
      </c>
      <c r="H230" s="184">
        <v>1.2E-2</v>
      </c>
      <c r="I230" s="185"/>
      <c r="J230" s="186">
        <f>ROUND(I230*H230,2)</f>
        <v>0</v>
      </c>
      <c r="K230" s="182" t="s">
        <v>163</v>
      </c>
      <c r="L230" s="41"/>
      <c r="M230" s="187" t="s">
        <v>19</v>
      </c>
      <c r="N230" s="188" t="s">
        <v>39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253</v>
      </c>
      <c r="AT230" s="191" t="s">
        <v>159</v>
      </c>
      <c r="AU230" s="191" t="s">
        <v>77</v>
      </c>
      <c r="AY230" s="19" t="s">
        <v>156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75</v>
      </c>
      <c r="BK230" s="192">
        <f>ROUND(I230*H230,2)</f>
        <v>0</v>
      </c>
      <c r="BL230" s="19" t="s">
        <v>253</v>
      </c>
      <c r="BM230" s="191" t="s">
        <v>969</v>
      </c>
    </row>
    <row r="231" spans="1:65" s="12" customFormat="1" ht="25.9" customHeight="1">
      <c r="B231" s="164"/>
      <c r="C231" s="165"/>
      <c r="D231" s="166" t="s">
        <v>67</v>
      </c>
      <c r="E231" s="167" t="s">
        <v>970</v>
      </c>
      <c r="F231" s="167" t="s">
        <v>971</v>
      </c>
      <c r="G231" s="165"/>
      <c r="H231" s="165"/>
      <c r="I231" s="168"/>
      <c r="J231" s="169">
        <f>BK231</f>
        <v>0</v>
      </c>
      <c r="K231" s="165"/>
      <c r="L231" s="170"/>
      <c r="M231" s="171"/>
      <c r="N231" s="172"/>
      <c r="O231" s="172"/>
      <c r="P231" s="173">
        <f>P232</f>
        <v>0</v>
      </c>
      <c r="Q231" s="172"/>
      <c r="R231" s="173">
        <f>R232</f>
        <v>0</v>
      </c>
      <c r="S231" s="172"/>
      <c r="T231" s="174">
        <f>T232</f>
        <v>0</v>
      </c>
      <c r="AR231" s="175" t="s">
        <v>164</v>
      </c>
      <c r="AT231" s="176" t="s">
        <v>67</v>
      </c>
      <c r="AU231" s="176" t="s">
        <v>68</v>
      </c>
      <c r="AY231" s="175" t="s">
        <v>156</v>
      </c>
      <c r="BK231" s="177">
        <f>BK232</f>
        <v>0</v>
      </c>
    </row>
    <row r="232" spans="1:65" s="2" customFormat="1" ht="24.2" customHeight="1">
      <c r="A232" s="36"/>
      <c r="B232" s="37"/>
      <c r="C232" s="180" t="s">
        <v>972</v>
      </c>
      <c r="D232" s="180" t="s">
        <v>159</v>
      </c>
      <c r="E232" s="181" t="s">
        <v>973</v>
      </c>
      <c r="F232" s="182" t="s">
        <v>974</v>
      </c>
      <c r="G232" s="183" t="s">
        <v>975</v>
      </c>
      <c r="H232" s="184">
        <v>4</v>
      </c>
      <c r="I232" s="185"/>
      <c r="J232" s="186">
        <f>ROUND(I232*H232,2)</f>
        <v>0</v>
      </c>
      <c r="K232" s="182" t="s">
        <v>163</v>
      </c>
      <c r="L232" s="41"/>
      <c r="M232" s="243" t="s">
        <v>19</v>
      </c>
      <c r="N232" s="244" t="s">
        <v>39</v>
      </c>
      <c r="O232" s="245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976</v>
      </c>
      <c r="AT232" s="191" t="s">
        <v>159</v>
      </c>
      <c r="AU232" s="191" t="s">
        <v>75</v>
      </c>
      <c r="AY232" s="19" t="s">
        <v>156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75</v>
      </c>
      <c r="BK232" s="192">
        <f>ROUND(I232*H232,2)</f>
        <v>0</v>
      </c>
      <c r="BL232" s="19" t="s">
        <v>976</v>
      </c>
      <c r="BM232" s="191" t="s">
        <v>977</v>
      </c>
    </row>
    <row r="233" spans="1:65" s="2" customFormat="1" ht="6.95" customHeight="1">
      <c r="A233" s="36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41"/>
      <c r="M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</row>
  </sheetData>
  <sheetProtection algorithmName="SHA-512" hashValue="SE89vmzQliT4Apw4+yPJJuWv9Zb1nU4LrszKHGhE7DzZimuCiuzYAzvq5DpXY+h0BKZaHGK9SfhKsse3Ot0dhQ==" saltValue="NhcFhvOVRfFd95QDJArILBE7ksVxlV7HyMb+C7HWVY4IShQzRgp8wsayu70ZpHJ2dbQ0j5tkJ2Z3ZdniAovQow==" spinCount="100000" sheet="1" objects="1" scenarios="1" formatColumns="0" formatRows="0" autoFilter="0"/>
  <autoFilter ref="C101:K232"/>
  <mergeCells count="15">
    <mergeCell ref="E88:H88"/>
    <mergeCell ref="E92:H92"/>
    <mergeCell ref="E90:H90"/>
    <mergeCell ref="E94:H9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117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978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ROUND(J100,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ROUND((SUM(BE100:BE195)),  2)</f>
        <v>0</v>
      </c>
      <c r="G37" s="36"/>
      <c r="H37" s="36"/>
      <c r="I37" s="126">
        <v>0.21</v>
      </c>
      <c r="J37" s="125">
        <f>ROUND(((SUM(BE100:BE195))*I37),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ROUND((SUM(BF100:BF195)),  2)</f>
        <v>0</v>
      </c>
      <c r="G38" s="36"/>
      <c r="H38" s="36"/>
      <c r="I38" s="126">
        <v>0.15</v>
      </c>
      <c r="J38" s="125">
        <f>ROUND(((SUM(BF100:BF195))*I38),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ROUND((SUM(BG100:BG195)),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ROUND((SUM(BH100:BH195)),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ROUND((SUM(BI100:BI195)),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117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03 - ÚT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J100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567</v>
      </c>
      <c r="E68" s="145"/>
      <c r="F68" s="145"/>
      <c r="G68" s="145"/>
      <c r="H68" s="145"/>
      <c r="I68" s="145"/>
      <c r="J68" s="146">
        <f>J101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126</v>
      </c>
      <c r="E69" s="150"/>
      <c r="F69" s="150"/>
      <c r="G69" s="150"/>
      <c r="H69" s="150"/>
      <c r="I69" s="150"/>
      <c r="J69" s="151">
        <f>J102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127</v>
      </c>
      <c r="E70" s="150"/>
      <c r="F70" s="150"/>
      <c r="G70" s="150"/>
      <c r="H70" s="150"/>
      <c r="I70" s="150"/>
      <c r="J70" s="151">
        <f>J105</f>
        <v>0</v>
      </c>
      <c r="K70" s="98"/>
      <c r="L70" s="152"/>
    </row>
    <row r="71" spans="1:47" s="9" customFormat="1" ht="24.95" customHeight="1">
      <c r="B71" s="142"/>
      <c r="C71" s="143"/>
      <c r="D71" s="144" t="s">
        <v>568</v>
      </c>
      <c r="E71" s="145"/>
      <c r="F71" s="145"/>
      <c r="G71" s="145"/>
      <c r="H71" s="145"/>
      <c r="I71" s="145"/>
      <c r="J71" s="146">
        <f>J112</f>
        <v>0</v>
      </c>
      <c r="K71" s="143"/>
      <c r="L71" s="147"/>
    </row>
    <row r="72" spans="1:47" s="10" customFormat="1" ht="19.899999999999999" customHeight="1">
      <c r="B72" s="148"/>
      <c r="C72" s="98"/>
      <c r="D72" s="149" t="s">
        <v>979</v>
      </c>
      <c r="E72" s="150"/>
      <c r="F72" s="150"/>
      <c r="G72" s="150"/>
      <c r="H72" s="150"/>
      <c r="I72" s="150"/>
      <c r="J72" s="151">
        <f>J113</f>
        <v>0</v>
      </c>
      <c r="K72" s="98"/>
      <c r="L72" s="152"/>
    </row>
    <row r="73" spans="1:47" s="10" customFormat="1" ht="19.899999999999999" customHeight="1">
      <c r="B73" s="148"/>
      <c r="C73" s="98"/>
      <c r="D73" s="149" t="s">
        <v>980</v>
      </c>
      <c r="E73" s="150"/>
      <c r="F73" s="150"/>
      <c r="G73" s="150"/>
      <c r="H73" s="150"/>
      <c r="I73" s="150"/>
      <c r="J73" s="151">
        <f>J122</f>
        <v>0</v>
      </c>
      <c r="K73" s="98"/>
      <c r="L73" s="152"/>
    </row>
    <row r="74" spans="1:47" s="10" customFormat="1" ht="19.899999999999999" customHeight="1">
      <c r="B74" s="148"/>
      <c r="C74" s="98"/>
      <c r="D74" s="149" t="s">
        <v>981</v>
      </c>
      <c r="E74" s="150"/>
      <c r="F74" s="150"/>
      <c r="G74" s="150"/>
      <c r="H74" s="150"/>
      <c r="I74" s="150"/>
      <c r="J74" s="151">
        <f>J143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982</v>
      </c>
      <c r="E75" s="150"/>
      <c r="F75" s="150"/>
      <c r="G75" s="150"/>
      <c r="H75" s="150"/>
      <c r="I75" s="150"/>
      <c r="J75" s="151">
        <f>J164</f>
        <v>0</v>
      </c>
      <c r="K75" s="98"/>
      <c r="L75" s="152"/>
    </row>
    <row r="76" spans="1:47" s="9" customFormat="1" ht="24.95" customHeight="1">
      <c r="B76" s="142"/>
      <c r="C76" s="143"/>
      <c r="D76" s="144" t="s">
        <v>575</v>
      </c>
      <c r="E76" s="145"/>
      <c r="F76" s="145"/>
      <c r="G76" s="145"/>
      <c r="H76" s="145"/>
      <c r="I76" s="145"/>
      <c r="J76" s="146">
        <f>J194</f>
        <v>0</v>
      </c>
      <c r="K76" s="143"/>
      <c r="L76" s="147"/>
    </row>
    <row r="77" spans="1:47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141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394" t="str">
        <f>E7</f>
        <v>Prostějov ON - oprava (ZTI a ÚT ubytovny ve VB)</v>
      </c>
      <c r="F86" s="395"/>
      <c r="G86" s="395"/>
      <c r="H86" s="395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1" customFormat="1" ht="16.5" customHeight="1">
      <c r="B88" s="23"/>
      <c r="C88" s="24"/>
      <c r="D88" s="24"/>
      <c r="E88" s="394" t="s">
        <v>115</v>
      </c>
      <c r="F88" s="353"/>
      <c r="G88" s="353"/>
      <c r="H88" s="353"/>
      <c r="I88" s="24"/>
      <c r="J88" s="24"/>
      <c r="K88" s="24"/>
      <c r="L88" s="22"/>
    </row>
    <row r="89" spans="1:31" s="1" customFormat="1" ht="12" customHeight="1">
      <c r="B89" s="23"/>
      <c r="C89" s="31" t="s">
        <v>116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6" t="s">
        <v>117</v>
      </c>
      <c r="F90" s="397"/>
      <c r="G90" s="397"/>
      <c r="H90" s="397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118</v>
      </c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6" t="str">
        <f>E13</f>
        <v>03 - ÚT</v>
      </c>
      <c r="F92" s="397"/>
      <c r="G92" s="397"/>
      <c r="H92" s="397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F16</f>
        <v xml:space="preserve"> </v>
      </c>
      <c r="G94" s="38"/>
      <c r="H94" s="38"/>
      <c r="I94" s="31" t="s">
        <v>23</v>
      </c>
      <c r="J94" s="61">
        <f>IF(J16="","",J16)</f>
        <v>0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24</v>
      </c>
      <c r="D96" s="38"/>
      <c r="E96" s="38"/>
      <c r="F96" s="29" t="str">
        <f>E19</f>
        <v xml:space="preserve"> </v>
      </c>
      <c r="G96" s="38"/>
      <c r="H96" s="38"/>
      <c r="I96" s="31" t="s">
        <v>29</v>
      </c>
      <c r="J96" s="34" t="str">
        <f>E25</f>
        <v xml:space="preserve"> </v>
      </c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27</v>
      </c>
      <c r="D97" s="38"/>
      <c r="E97" s="38"/>
      <c r="F97" s="29" t="str">
        <f>IF(E22="","",E22)</f>
        <v>Vyplň údaj</v>
      </c>
      <c r="G97" s="38"/>
      <c r="H97" s="38"/>
      <c r="I97" s="31" t="s">
        <v>31</v>
      </c>
      <c r="J97" s="34" t="str">
        <f>E28</f>
        <v xml:space="preserve"> </v>
      </c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142</v>
      </c>
      <c r="D99" s="156" t="s">
        <v>53</v>
      </c>
      <c r="E99" s="156" t="s">
        <v>49</v>
      </c>
      <c r="F99" s="156" t="s">
        <v>50</v>
      </c>
      <c r="G99" s="156" t="s">
        <v>143</v>
      </c>
      <c r="H99" s="156" t="s">
        <v>144</v>
      </c>
      <c r="I99" s="156" t="s">
        <v>145</v>
      </c>
      <c r="J99" s="156" t="s">
        <v>122</v>
      </c>
      <c r="K99" s="157" t="s">
        <v>146</v>
      </c>
      <c r="L99" s="158"/>
      <c r="M99" s="70" t="s">
        <v>19</v>
      </c>
      <c r="N99" s="71" t="s">
        <v>38</v>
      </c>
      <c r="O99" s="71" t="s">
        <v>147</v>
      </c>
      <c r="P99" s="71" t="s">
        <v>148</v>
      </c>
      <c r="Q99" s="71" t="s">
        <v>149</v>
      </c>
      <c r="R99" s="71" t="s">
        <v>150</v>
      </c>
      <c r="S99" s="71" t="s">
        <v>151</v>
      </c>
      <c r="T99" s="72" t="s">
        <v>152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153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P101+P112+P194</f>
        <v>0</v>
      </c>
      <c r="Q100" s="74"/>
      <c r="R100" s="161">
        <f>R101+R112+R194</f>
        <v>1.8297599999999998</v>
      </c>
      <c r="S100" s="74"/>
      <c r="T100" s="162">
        <f>T101+T112+T194</f>
        <v>4.2896600000000005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67</v>
      </c>
      <c r="AU100" s="19" t="s">
        <v>123</v>
      </c>
      <c r="BK100" s="163">
        <f>BK101+BK112+BK194</f>
        <v>0</v>
      </c>
    </row>
    <row r="101" spans="1:65" s="12" customFormat="1" ht="25.9" customHeight="1">
      <c r="B101" s="164"/>
      <c r="C101" s="165"/>
      <c r="D101" s="166" t="s">
        <v>67</v>
      </c>
      <c r="E101" s="167" t="s">
        <v>154</v>
      </c>
      <c r="F101" s="167" t="s">
        <v>154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P102+P105</f>
        <v>0</v>
      </c>
      <c r="Q101" s="172"/>
      <c r="R101" s="173">
        <f>R102+R105</f>
        <v>0</v>
      </c>
      <c r="S101" s="172"/>
      <c r="T101" s="174">
        <f>T102+T105</f>
        <v>0.218</v>
      </c>
      <c r="AR101" s="175" t="s">
        <v>75</v>
      </c>
      <c r="AT101" s="176" t="s">
        <v>67</v>
      </c>
      <c r="AU101" s="176" t="s">
        <v>68</v>
      </c>
      <c r="AY101" s="175" t="s">
        <v>156</v>
      </c>
      <c r="BK101" s="177">
        <f>BK102+BK105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210</v>
      </c>
      <c r="F102" s="178" t="s">
        <v>211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SUM(P103:P104)</f>
        <v>0</v>
      </c>
      <c r="Q102" s="172"/>
      <c r="R102" s="173">
        <f>SUM(R103:R104)</f>
        <v>0</v>
      </c>
      <c r="S102" s="172"/>
      <c r="T102" s="174">
        <f>SUM(T103:T104)</f>
        <v>0.218</v>
      </c>
      <c r="AR102" s="175" t="s">
        <v>75</v>
      </c>
      <c r="AT102" s="176" t="s">
        <v>67</v>
      </c>
      <c r="AU102" s="176" t="s">
        <v>75</v>
      </c>
      <c r="AY102" s="175" t="s">
        <v>156</v>
      </c>
      <c r="BK102" s="177">
        <f>SUM(BK103:BK104)</f>
        <v>0</v>
      </c>
    </row>
    <row r="103" spans="1:65" s="2" customFormat="1" ht="49.15" customHeight="1">
      <c r="A103" s="36"/>
      <c r="B103" s="37"/>
      <c r="C103" s="180" t="s">
        <v>75</v>
      </c>
      <c r="D103" s="180" t="s">
        <v>159</v>
      </c>
      <c r="E103" s="181" t="s">
        <v>983</v>
      </c>
      <c r="F103" s="182" t="s">
        <v>984</v>
      </c>
      <c r="G103" s="183" t="s">
        <v>345</v>
      </c>
      <c r="H103" s="184">
        <v>90</v>
      </c>
      <c r="I103" s="185"/>
      <c r="J103" s="186">
        <f>ROUND(I103*H103,2)</f>
        <v>0</v>
      </c>
      <c r="K103" s="182" t="s">
        <v>163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1E-3</v>
      </c>
      <c r="T103" s="190">
        <f>S103*H103</f>
        <v>0.09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164</v>
      </c>
      <c r="AT103" s="191" t="s">
        <v>159</v>
      </c>
      <c r="AU103" s="191" t="s">
        <v>77</v>
      </c>
      <c r="AY103" s="19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75</v>
      </c>
      <c r="BK103" s="192">
        <f>ROUND(I103*H103,2)</f>
        <v>0</v>
      </c>
      <c r="BL103" s="19" t="s">
        <v>164</v>
      </c>
      <c r="BM103" s="191" t="s">
        <v>985</v>
      </c>
    </row>
    <row r="104" spans="1:65" s="2" customFormat="1" ht="37.9" customHeight="1">
      <c r="A104" s="36"/>
      <c r="B104" s="37"/>
      <c r="C104" s="180" t="s">
        <v>77</v>
      </c>
      <c r="D104" s="180" t="s">
        <v>159</v>
      </c>
      <c r="E104" s="181" t="s">
        <v>579</v>
      </c>
      <c r="F104" s="182" t="s">
        <v>580</v>
      </c>
      <c r="G104" s="183" t="s">
        <v>345</v>
      </c>
      <c r="H104" s="184">
        <v>16</v>
      </c>
      <c r="I104" s="185"/>
      <c r="J104" s="186">
        <f>ROUND(I104*H104,2)</f>
        <v>0</v>
      </c>
      <c r="K104" s="182" t="s">
        <v>163</v>
      </c>
      <c r="L104" s="41"/>
      <c r="M104" s="187" t="s">
        <v>19</v>
      </c>
      <c r="N104" s="188" t="s">
        <v>39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8.0000000000000002E-3</v>
      </c>
      <c r="T104" s="190">
        <f>S104*H104</f>
        <v>0.128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164</v>
      </c>
      <c r="AT104" s="191" t="s">
        <v>159</v>
      </c>
      <c r="AU104" s="191" t="s">
        <v>77</v>
      </c>
      <c r="AY104" s="19" t="s">
        <v>156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75</v>
      </c>
      <c r="BK104" s="192">
        <f>ROUND(I104*H104,2)</f>
        <v>0</v>
      </c>
      <c r="BL104" s="19" t="s">
        <v>164</v>
      </c>
      <c r="BM104" s="191" t="s">
        <v>986</v>
      </c>
    </row>
    <row r="105" spans="1:65" s="12" customFormat="1" ht="22.9" customHeight="1">
      <c r="B105" s="164"/>
      <c r="C105" s="165"/>
      <c r="D105" s="166" t="s">
        <v>67</v>
      </c>
      <c r="E105" s="178" t="s">
        <v>247</v>
      </c>
      <c r="F105" s="178" t="s">
        <v>248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SUM(P106:P111)</f>
        <v>0</v>
      </c>
      <c r="Q105" s="172"/>
      <c r="R105" s="173">
        <f>SUM(R106:R111)</f>
        <v>0</v>
      </c>
      <c r="S105" s="172"/>
      <c r="T105" s="174">
        <f>SUM(T106:T111)</f>
        <v>0</v>
      </c>
      <c r="AR105" s="175" t="s">
        <v>75</v>
      </c>
      <c r="AT105" s="176" t="s">
        <v>67</v>
      </c>
      <c r="AU105" s="176" t="s">
        <v>75</v>
      </c>
      <c r="AY105" s="175" t="s">
        <v>156</v>
      </c>
      <c r="BK105" s="177">
        <f>SUM(BK106:BK111)</f>
        <v>0</v>
      </c>
    </row>
    <row r="106" spans="1:65" s="2" customFormat="1" ht="37.9" customHeight="1">
      <c r="A106" s="36"/>
      <c r="B106" s="37"/>
      <c r="C106" s="180" t="s">
        <v>85</v>
      </c>
      <c r="D106" s="180" t="s">
        <v>159</v>
      </c>
      <c r="E106" s="181" t="s">
        <v>249</v>
      </c>
      <c r="F106" s="182" t="s">
        <v>250</v>
      </c>
      <c r="G106" s="183" t="s">
        <v>251</v>
      </c>
      <c r="H106" s="184">
        <v>4.29</v>
      </c>
      <c r="I106" s="185"/>
      <c r="J106" s="186">
        <f>ROUND(I106*H106,2)</f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75</v>
      </c>
      <c r="BK106" s="192">
        <f>ROUND(I106*H106,2)</f>
        <v>0</v>
      </c>
      <c r="BL106" s="19" t="s">
        <v>164</v>
      </c>
      <c r="BM106" s="191" t="s">
        <v>987</v>
      </c>
    </row>
    <row r="107" spans="1:65" s="2" customFormat="1" ht="24.2" customHeight="1">
      <c r="A107" s="36"/>
      <c r="B107" s="37"/>
      <c r="C107" s="180" t="s">
        <v>164</v>
      </c>
      <c r="D107" s="180" t="s">
        <v>159</v>
      </c>
      <c r="E107" s="181" t="s">
        <v>261</v>
      </c>
      <c r="F107" s="182" t="s">
        <v>262</v>
      </c>
      <c r="G107" s="183" t="s">
        <v>251</v>
      </c>
      <c r="H107" s="184">
        <v>4.29</v>
      </c>
      <c r="I107" s="185"/>
      <c r="J107" s="186">
        <f>ROUND(I107*H107,2)</f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75</v>
      </c>
      <c r="BK107" s="192">
        <f>ROUND(I107*H107,2)</f>
        <v>0</v>
      </c>
      <c r="BL107" s="19" t="s">
        <v>164</v>
      </c>
      <c r="BM107" s="191" t="s">
        <v>988</v>
      </c>
    </row>
    <row r="108" spans="1:65" s="2" customFormat="1" ht="37.9" customHeight="1">
      <c r="A108" s="36"/>
      <c r="B108" s="37"/>
      <c r="C108" s="180" t="s">
        <v>180</v>
      </c>
      <c r="D108" s="180" t="s">
        <v>159</v>
      </c>
      <c r="E108" s="181" t="s">
        <v>265</v>
      </c>
      <c r="F108" s="182" t="s">
        <v>266</v>
      </c>
      <c r="G108" s="183" t="s">
        <v>251</v>
      </c>
      <c r="H108" s="184">
        <v>128.69999999999999</v>
      </c>
      <c r="I108" s="185"/>
      <c r="J108" s="186">
        <f>ROUND(I108*H108,2)</f>
        <v>0</v>
      </c>
      <c r="K108" s="182" t="s">
        <v>163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164</v>
      </c>
      <c r="AT108" s="191" t="s">
        <v>159</v>
      </c>
      <c r="AU108" s="191" t="s">
        <v>77</v>
      </c>
      <c r="AY108" s="19" t="s">
        <v>156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75</v>
      </c>
      <c r="BK108" s="192">
        <f>ROUND(I108*H108,2)</f>
        <v>0</v>
      </c>
      <c r="BL108" s="19" t="s">
        <v>164</v>
      </c>
      <c r="BM108" s="191" t="s">
        <v>989</v>
      </c>
    </row>
    <row r="109" spans="1:65" s="2" customFormat="1" ht="19.5">
      <c r="A109" s="36"/>
      <c r="B109" s="37"/>
      <c r="C109" s="38"/>
      <c r="D109" s="195" t="s">
        <v>257</v>
      </c>
      <c r="E109" s="38"/>
      <c r="F109" s="226" t="s">
        <v>589</v>
      </c>
      <c r="G109" s="38"/>
      <c r="H109" s="38"/>
      <c r="I109" s="227"/>
      <c r="J109" s="38"/>
      <c r="K109" s="38"/>
      <c r="L109" s="41"/>
      <c r="M109" s="228"/>
      <c r="N109" s="229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257</v>
      </c>
      <c r="AU109" s="19" t="s">
        <v>77</v>
      </c>
    </row>
    <row r="110" spans="1:65" s="13" customFormat="1" ht="11.25">
      <c r="B110" s="193"/>
      <c r="C110" s="194"/>
      <c r="D110" s="195" t="s">
        <v>166</v>
      </c>
      <c r="E110" s="194"/>
      <c r="F110" s="197" t="s">
        <v>990</v>
      </c>
      <c r="G110" s="194"/>
      <c r="H110" s="198">
        <v>128.69999999999999</v>
      </c>
      <c r="I110" s="199"/>
      <c r="J110" s="194"/>
      <c r="K110" s="194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166</v>
      </c>
      <c r="AU110" s="204" t="s">
        <v>77</v>
      </c>
      <c r="AV110" s="13" t="s">
        <v>77</v>
      </c>
      <c r="AW110" s="13" t="s">
        <v>4</v>
      </c>
      <c r="AX110" s="13" t="s">
        <v>75</v>
      </c>
      <c r="AY110" s="204" t="s">
        <v>156</v>
      </c>
    </row>
    <row r="111" spans="1:65" s="2" customFormat="1" ht="37.9" customHeight="1">
      <c r="A111" s="36"/>
      <c r="B111" s="37"/>
      <c r="C111" s="180" t="s">
        <v>157</v>
      </c>
      <c r="D111" s="180" t="s">
        <v>159</v>
      </c>
      <c r="E111" s="181" t="s">
        <v>270</v>
      </c>
      <c r="F111" s="182" t="s">
        <v>271</v>
      </c>
      <c r="G111" s="183" t="s">
        <v>251</v>
      </c>
      <c r="H111" s="184">
        <v>4.29</v>
      </c>
      <c r="I111" s="185"/>
      <c r="J111" s="186">
        <f>ROUND(I111*H111,2)</f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164</v>
      </c>
      <c r="AT111" s="191" t="s">
        <v>159</v>
      </c>
      <c r="AU111" s="191" t="s">
        <v>77</v>
      </c>
      <c r="AY111" s="19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75</v>
      </c>
      <c r="BK111" s="192">
        <f>ROUND(I111*H111,2)</f>
        <v>0</v>
      </c>
      <c r="BL111" s="19" t="s">
        <v>164</v>
      </c>
      <c r="BM111" s="191" t="s">
        <v>991</v>
      </c>
    </row>
    <row r="112" spans="1:65" s="12" customFormat="1" ht="25.9" customHeight="1">
      <c r="B112" s="164"/>
      <c r="C112" s="165"/>
      <c r="D112" s="166" t="s">
        <v>67</v>
      </c>
      <c r="E112" s="167" t="s">
        <v>284</v>
      </c>
      <c r="F112" s="167" t="s">
        <v>284</v>
      </c>
      <c r="G112" s="165"/>
      <c r="H112" s="165"/>
      <c r="I112" s="168"/>
      <c r="J112" s="169">
        <f>BK112</f>
        <v>0</v>
      </c>
      <c r="K112" s="165"/>
      <c r="L112" s="170"/>
      <c r="M112" s="171"/>
      <c r="N112" s="172"/>
      <c r="O112" s="172"/>
      <c r="P112" s="173">
        <f>P113+P122+P143+P164</f>
        <v>0</v>
      </c>
      <c r="Q112" s="172"/>
      <c r="R112" s="173">
        <f>R113+R122+R143+R164</f>
        <v>1.8297599999999998</v>
      </c>
      <c r="S112" s="172"/>
      <c r="T112" s="174">
        <f>T113+T122+T143+T164</f>
        <v>4.0716600000000005</v>
      </c>
      <c r="AR112" s="175" t="s">
        <v>77</v>
      </c>
      <c r="AT112" s="176" t="s">
        <v>67</v>
      </c>
      <c r="AU112" s="176" t="s">
        <v>68</v>
      </c>
      <c r="AY112" s="175" t="s">
        <v>156</v>
      </c>
      <c r="BK112" s="177">
        <f>BK113+BK122+BK143+BK164</f>
        <v>0</v>
      </c>
    </row>
    <row r="113" spans="1:65" s="12" customFormat="1" ht="22.9" customHeight="1">
      <c r="B113" s="164"/>
      <c r="C113" s="165"/>
      <c r="D113" s="166" t="s">
        <v>67</v>
      </c>
      <c r="E113" s="178" t="s">
        <v>992</v>
      </c>
      <c r="F113" s="178" t="s">
        <v>993</v>
      </c>
      <c r="G113" s="165"/>
      <c r="H113" s="165"/>
      <c r="I113" s="168"/>
      <c r="J113" s="179">
        <f>BK113</f>
        <v>0</v>
      </c>
      <c r="K113" s="165"/>
      <c r="L113" s="170"/>
      <c r="M113" s="171"/>
      <c r="N113" s="172"/>
      <c r="O113" s="172"/>
      <c r="P113" s="173">
        <f>SUM(P114:P121)</f>
        <v>0</v>
      </c>
      <c r="Q113" s="172"/>
      <c r="R113" s="173">
        <f>SUM(R114:R121)</f>
        <v>3.5950000000000003E-2</v>
      </c>
      <c r="S113" s="172"/>
      <c r="T113" s="174">
        <f>SUM(T114:T121)</f>
        <v>0</v>
      </c>
      <c r="AR113" s="175" t="s">
        <v>77</v>
      </c>
      <c r="AT113" s="176" t="s">
        <v>67</v>
      </c>
      <c r="AU113" s="176" t="s">
        <v>75</v>
      </c>
      <c r="AY113" s="175" t="s">
        <v>156</v>
      </c>
      <c r="BK113" s="177">
        <f>SUM(BK114:BK121)</f>
        <v>0</v>
      </c>
    </row>
    <row r="114" spans="1:65" s="2" customFormat="1" ht="76.349999999999994" customHeight="1">
      <c r="A114" s="36"/>
      <c r="B114" s="37"/>
      <c r="C114" s="180" t="s">
        <v>198</v>
      </c>
      <c r="D114" s="180" t="s">
        <v>159</v>
      </c>
      <c r="E114" s="181" t="s">
        <v>994</v>
      </c>
      <c r="F114" s="182" t="s">
        <v>995</v>
      </c>
      <c r="G114" s="183" t="s">
        <v>296</v>
      </c>
      <c r="H114" s="184">
        <v>75</v>
      </c>
      <c r="I114" s="185"/>
      <c r="J114" s="186">
        <f t="shared" ref="J114:J121" si="0">ROUND(I114*H114,2)</f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 t="shared" ref="P114:P121" si="1">O114*H114</f>
        <v>0</v>
      </c>
      <c r="Q114" s="189">
        <v>9.0000000000000006E-5</v>
      </c>
      <c r="R114" s="189">
        <f t="shared" ref="R114:R121" si="2">Q114*H114</f>
        <v>6.7500000000000008E-3</v>
      </c>
      <c r="S114" s="189">
        <v>0</v>
      </c>
      <c r="T114" s="190">
        <f t="shared" ref="T114:T121" si="3"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253</v>
      </c>
      <c r="AT114" s="191" t="s">
        <v>159</v>
      </c>
      <c r="AU114" s="191" t="s">
        <v>77</v>
      </c>
      <c r="AY114" s="19" t="s">
        <v>156</v>
      </c>
      <c r="BE114" s="192">
        <f t="shared" ref="BE114:BE121" si="4">IF(N114="základní",J114,0)</f>
        <v>0</v>
      </c>
      <c r="BF114" s="192">
        <f t="shared" ref="BF114:BF121" si="5">IF(N114="snížená",J114,0)</f>
        <v>0</v>
      </c>
      <c r="BG114" s="192">
        <f t="shared" ref="BG114:BG121" si="6">IF(N114="zákl. přenesená",J114,0)</f>
        <v>0</v>
      </c>
      <c r="BH114" s="192">
        <f t="shared" ref="BH114:BH121" si="7">IF(N114="sníž. přenesená",J114,0)</f>
        <v>0</v>
      </c>
      <c r="BI114" s="192">
        <f t="shared" ref="BI114:BI121" si="8">IF(N114="nulová",J114,0)</f>
        <v>0</v>
      </c>
      <c r="BJ114" s="19" t="s">
        <v>75</v>
      </c>
      <c r="BK114" s="192">
        <f t="shared" ref="BK114:BK121" si="9">ROUND(I114*H114,2)</f>
        <v>0</v>
      </c>
      <c r="BL114" s="19" t="s">
        <v>253</v>
      </c>
      <c r="BM114" s="191" t="s">
        <v>996</v>
      </c>
    </row>
    <row r="115" spans="1:65" s="2" customFormat="1" ht="24.2" customHeight="1">
      <c r="A115" s="36"/>
      <c r="B115" s="37"/>
      <c r="C115" s="230" t="s">
        <v>204</v>
      </c>
      <c r="D115" s="230" t="s">
        <v>300</v>
      </c>
      <c r="E115" s="231" t="s">
        <v>997</v>
      </c>
      <c r="F115" s="232" t="s">
        <v>998</v>
      </c>
      <c r="G115" s="233" t="s">
        <v>296</v>
      </c>
      <c r="H115" s="234">
        <v>20</v>
      </c>
      <c r="I115" s="235"/>
      <c r="J115" s="236">
        <f t="shared" si="0"/>
        <v>0</v>
      </c>
      <c r="K115" s="232" t="s">
        <v>163</v>
      </c>
      <c r="L115" s="237"/>
      <c r="M115" s="238" t="s">
        <v>19</v>
      </c>
      <c r="N115" s="239" t="s">
        <v>39</v>
      </c>
      <c r="O115" s="66"/>
      <c r="P115" s="189">
        <f t="shared" si="1"/>
        <v>0</v>
      </c>
      <c r="Q115" s="189">
        <v>2.3000000000000001E-4</v>
      </c>
      <c r="R115" s="189">
        <f t="shared" si="2"/>
        <v>4.5999999999999999E-3</v>
      </c>
      <c r="S115" s="189">
        <v>0</v>
      </c>
      <c r="T115" s="190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303</v>
      </c>
      <c r="AT115" s="191" t="s">
        <v>300</v>
      </c>
      <c r="AU115" s="191" t="s">
        <v>77</v>
      </c>
      <c r="AY115" s="19" t="s">
        <v>156</v>
      </c>
      <c r="BE115" s="192">
        <f t="shared" si="4"/>
        <v>0</v>
      </c>
      <c r="BF115" s="192">
        <f t="shared" si="5"/>
        <v>0</v>
      </c>
      <c r="BG115" s="192">
        <f t="shared" si="6"/>
        <v>0</v>
      </c>
      <c r="BH115" s="192">
        <f t="shared" si="7"/>
        <v>0</v>
      </c>
      <c r="BI115" s="192">
        <f t="shared" si="8"/>
        <v>0</v>
      </c>
      <c r="BJ115" s="19" t="s">
        <v>75</v>
      </c>
      <c r="BK115" s="192">
        <f t="shared" si="9"/>
        <v>0</v>
      </c>
      <c r="BL115" s="19" t="s">
        <v>253</v>
      </c>
      <c r="BM115" s="191" t="s">
        <v>999</v>
      </c>
    </row>
    <row r="116" spans="1:65" s="2" customFormat="1" ht="24.2" customHeight="1">
      <c r="A116" s="36"/>
      <c r="B116" s="37"/>
      <c r="C116" s="230" t="s">
        <v>210</v>
      </c>
      <c r="D116" s="230" t="s">
        <v>300</v>
      </c>
      <c r="E116" s="231" t="s">
        <v>1000</v>
      </c>
      <c r="F116" s="232" t="s">
        <v>1001</v>
      </c>
      <c r="G116" s="233" t="s">
        <v>296</v>
      </c>
      <c r="H116" s="234">
        <v>20</v>
      </c>
      <c r="I116" s="235"/>
      <c r="J116" s="236">
        <f t="shared" si="0"/>
        <v>0</v>
      </c>
      <c r="K116" s="232" t="s">
        <v>163</v>
      </c>
      <c r="L116" s="237"/>
      <c r="M116" s="238" t="s">
        <v>19</v>
      </c>
      <c r="N116" s="239" t="s">
        <v>39</v>
      </c>
      <c r="O116" s="66"/>
      <c r="P116" s="189">
        <f t="shared" si="1"/>
        <v>0</v>
      </c>
      <c r="Q116" s="189">
        <v>2.7E-4</v>
      </c>
      <c r="R116" s="189">
        <f t="shared" si="2"/>
        <v>5.4000000000000003E-3</v>
      </c>
      <c r="S116" s="189">
        <v>0</v>
      </c>
      <c r="T116" s="190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303</v>
      </c>
      <c r="AT116" s="191" t="s">
        <v>300</v>
      </c>
      <c r="AU116" s="191" t="s">
        <v>77</v>
      </c>
      <c r="AY116" s="19" t="s">
        <v>156</v>
      </c>
      <c r="BE116" s="192">
        <f t="shared" si="4"/>
        <v>0</v>
      </c>
      <c r="BF116" s="192">
        <f t="shared" si="5"/>
        <v>0</v>
      </c>
      <c r="BG116" s="192">
        <f t="shared" si="6"/>
        <v>0</v>
      </c>
      <c r="BH116" s="192">
        <f t="shared" si="7"/>
        <v>0</v>
      </c>
      <c r="BI116" s="192">
        <f t="shared" si="8"/>
        <v>0</v>
      </c>
      <c r="BJ116" s="19" t="s">
        <v>75</v>
      </c>
      <c r="BK116" s="192">
        <f t="shared" si="9"/>
        <v>0</v>
      </c>
      <c r="BL116" s="19" t="s">
        <v>253</v>
      </c>
      <c r="BM116" s="191" t="s">
        <v>1002</v>
      </c>
    </row>
    <row r="117" spans="1:65" s="2" customFormat="1" ht="24.2" customHeight="1">
      <c r="A117" s="36"/>
      <c r="B117" s="37"/>
      <c r="C117" s="230" t="s">
        <v>216</v>
      </c>
      <c r="D117" s="230" t="s">
        <v>300</v>
      </c>
      <c r="E117" s="231" t="s">
        <v>1003</v>
      </c>
      <c r="F117" s="232" t="s">
        <v>1004</v>
      </c>
      <c r="G117" s="233" t="s">
        <v>296</v>
      </c>
      <c r="H117" s="234">
        <v>15</v>
      </c>
      <c r="I117" s="235"/>
      <c r="J117" s="236">
        <f t="shared" si="0"/>
        <v>0</v>
      </c>
      <c r="K117" s="232" t="s">
        <v>163</v>
      </c>
      <c r="L117" s="237"/>
      <c r="M117" s="238" t="s">
        <v>19</v>
      </c>
      <c r="N117" s="239" t="s">
        <v>39</v>
      </c>
      <c r="O117" s="66"/>
      <c r="P117" s="189">
        <f t="shared" si="1"/>
        <v>0</v>
      </c>
      <c r="Q117" s="189">
        <v>3.2000000000000003E-4</v>
      </c>
      <c r="R117" s="189">
        <f t="shared" si="2"/>
        <v>4.8000000000000004E-3</v>
      </c>
      <c r="S117" s="189">
        <v>0</v>
      </c>
      <c r="T117" s="190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303</v>
      </c>
      <c r="AT117" s="191" t="s">
        <v>300</v>
      </c>
      <c r="AU117" s="191" t="s">
        <v>77</v>
      </c>
      <c r="AY117" s="19" t="s">
        <v>156</v>
      </c>
      <c r="BE117" s="192">
        <f t="shared" si="4"/>
        <v>0</v>
      </c>
      <c r="BF117" s="192">
        <f t="shared" si="5"/>
        <v>0</v>
      </c>
      <c r="BG117" s="192">
        <f t="shared" si="6"/>
        <v>0</v>
      </c>
      <c r="BH117" s="192">
        <f t="shared" si="7"/>
        <v>0</v>
      </c>
      <c r="BI117" s="192">
        <f t="shared" si="8"/>
        <v>0</v>
      </c>
      <c r="BJ117" s="19" t="s">
        <v>75</v>
      </c>
      <c r="BK117" s="192">
        <f t="shared" si="9"/>
        <v>0</v>
      </c>
      <c r="BL117" s="19" t="s">
        <v>253</v>
      </c>
      <c r="BM117" s="191" t="s">
        <v>1005</v>
      </c>
    </row>
    <row r="118" spans="1:65" s="2" customFormat="1" ht="24.2" customHeight="1">
      <c r="A118" s="36"/>
      <c r="B118" s="37"/>
      <c r="C118" s="230" t="s">
        <v>222</v>
      </c>
      <c r="D118" s="230" t="s">
        <v>300</v>
      </c>
      <c r="E118" s="231" t="s">
        <v>1006</v>
      </c>
      <c r="F118" s="232" t="s">
        <v>1007</v>
      </c>
      <c r="G118" s="233" t="s">
        <v>296</v>
      </c>
      <c r="H118" s="234">
        <v>20</v>
      </c>
      <c r="I118" s="235"/>
      <c r="J118" s="236">
        <f t="shared" si="0"/>
        <v>0</v>
      </c>
      <c r="K118" s="232" t="s">
        <v>163</v>
      </c>
      <c r="L118" s="237"/>
      <c r="M118" s="238" t="s">
        <v>19</v>
      </c>
      <c r="N118" s="239" t="s">
        <v>39</v>
      </c>
      <c r="O118" s="66"/>
      <c r="P118" s="189">
        <f t="shared" si="1"/>
        <v>0</v>
      </c>
      <c r="Q118" s="189">
        <v>7.2000000000000005E-4</v>
      </c>
      <c r="R118" s="189">
        <f t="shared" si="2"/>
        <v>1.4400000000000001E-2</v>
      </c>
      <c r="S118" s="189">
        <v>0</v>
      </c>
      <c r="T118" s="190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303</v>
      </c>
      <c r="AT118" s="191" t="s">
        <v>300</v>
      </c>
      <c r="AU118" s="191" t="s">
        <v>77</v>
      </c>
      <c r="AY118" s="19" t="s">
        <v>156</v>
      </c>
      <c r="BE118" s="192">
        <f t="shared" si="4"/>
        <v>0</v>
      </c>
      <c r="BF118" s="192">
        <f t="shared" si="5"/>
        <v>0</v>
      </c>
      <c r="BG118" s="192">
        <f t="shared" si="6"/>
        <v>0</v>
      </c>
      <c r="BH118" s="192">
        <f t="shared" si="7"/>
        <v>0</v>
      </c>
      <c r="BI118" s="192">
        <f t="shared" si="8"/>
        <v>0</v>
      </c>
      <c r="BJ118" s="19" t="s">
        <v>75</v>
      </c>
      <c r="BK118" s="192">
        <f t="shared" si="9"/>
        <v>0</v>
      </c>
      <c r="BL118" s="19" t="s">
        <v>253</v>
      </c>
      <c r="BM118" s="191" t="s">
        <v>1008</v>
      </c>
    </row>
    <row r="119" spans="1:65" s="2" customFormat="1" ht="37.9" customHeight="1">
      <c r="A119" s="36"/>
      <c r="B119" s="37"/>
      <c r="C119" s="180" t="s">
        <v>229</v>
      </c>
      <c r="D119" s="180" t="s">
        <v>159</v>
      </c>
      <c r="E119" s="181" t="s">
        <v>1009</v>
      </c>
      <c r="F119" s="182" t="s">
        <v>1010</v>
      </c>
      <c r="G119" s="183" t="s">
        <v>251</v>
      </c>
      <c r="H119" s="184">
        <v>3.5999999999999997E-2</v>
      </c>
      <c r="I119" s="185"/>
      <c r="J119" s="186">
        <f t="shared" si="0"/>
        <v>0</v>
      </c>
      <c r="K119" s="182" t="s">
        <v>163</v>
      </c>
      <c r="L119" s="41"/>
      <c r="M119" s="187" t="s">
        <v>19</v>
      </c>
      <c r="N119" s="188" t="s">
        <v>39</v>
      </c>
      <c r="O119" s="66"/>
      <c r="P119" s="189">
        <f t="shared" si="1"/>
        <v>0</v>
      </c>
      <c r="Q119" s="189">
        <v>0</v>
      </c>
      <c r="R119" s="189">
        <f t="shared" si="2"/>
        <v>0</v>
      </c>
      <c r="S119" s="189">
        <v>0</v>
      </c>
      <c r="T119" s="190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253</v>
      </c>
      <c r="AT119" s="191" t="s">
        <v>159</v>
      </c>
      <c r="AU119" s="191" t="s">
        <v>77</v>
      </c>
      <c r="AY119" s="19" t="s">
        <v>156</v>
      </c>
      <c r="BE119" s="192">
        <f t="shared" si="4"/>
        <v>0</v>
      </c>
      <c r="BF119" s="192">
        <f t="shared" si="5"/>
        <v>0</v>
      </c>
      <c r="BG119" s="192">
        <f t="shared" si="6"/>
        <v>0</v>
      </c>
      <c r="BH119" s="192">
        <f t="shared" si="7"/>
        <v>0</v>
      </c>
      <c r="BI119" s="192">
        <f t="shared" si="8"/>
        <v>0</v>
      </c>
      <c r="BJ119" s="19" t="s">
        <v>75</v>
      </c>
      <c r="BK119" s="192">
        <f t="shared" si="9"/>
        <v>0</v>
      </c>
      <c r="BL119" s="19" t="s">
        <v>253</v>
      </c>
      <c r="BM119" s="191" t="s">
        <v>1011</v>
      </c>
    </row>
    <row r="120" spans="1:65" s="2" customFormat="1" ht="49.15" customHeight="1">
      <c r="A120" s="36"/>
      <c r="B120" s="37"/>
      <c r="C120" s="180" t="s">
        <v>236</v>
      </c>
      <c r="D120" s="180" t="s">
        <v>159</v>
      </c>
      <c r="E120" s="181" t="s">
        <v>1012</v>
      </c>
      <c r="F120" s="182" t="s">
        <v>1013</v>
      </c>
      <c r="G120" s="183" t="s">
        <v>251</v>
      </c>
      <c r="H120" s="184">
        <v>3.5999999999999997E-2</v>
      </c>
      <c r="I120" s="185"/>
      <c r="J120" s="186">
        <f t="shared" si="0"/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 t="shared" si="1"/>
        <v>0</v>
      </c>
      <c r="Q120" s="189">
        <v>0</v>
      </c>
      <c r="R120" s="189">
        <f t="shared" si="2"/>
        <v>0</v>
      </c>
      <c r="S120" s="189">
        <v>0</v>
      </c>
      <c r="T120" s="190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253</v>
      </c>
      <c r="AT120" s="191" t="s">
        <v>159</v>
      </c>
      <c r="AU120" s="191" t="s">
        <v>77</v>
      </c>
      <c r="AY120" s="19" t="s">
        <v>156</v>
      </c>
      <c r="BE120" s="192">
        <f t="shared" si="4"/>
        <v>0</v>
      </c>
      <c r="BF120" s="192">
        <f t="shared" si="5"/>
        <v>0</v>
      </c>
      <c r="BG120" s="192">
        <f t="shared" si="6"/>
        <v>0</v>
      </c>
      <c r="BH120" s="192">
        <f t="shared" si="7"/>
        <v>0</v>
      </c>
      <c r="BI120" s="192">
        <f t="shared" si="8"/>
        <v>0</v>
      </c>
      <c r="BJ120" s="19" t="s">
        <v>75</v>
      </c>
      <c r="BK120" s="192">
        <f t="shared" si="9"/>
        <v>0</v>
      </c>
      <c r="BL120" s="19" t="s">
        <v>253</v>
      </c>
      <c r="BM120" s="191" t="s">
        <v>1014</v>
      </c>
    </row>
    <row r="121" spans="1:65" s="2" customFormat="1" ht="49.15" customHeight="1">
      <c r="A121" s="36"/>
      <c r="B121" s="37"/>
      <c r="C121" s="180" t="s">
        <v>243</v>
      </c>
      <c r="D121" s="180" t="s">
        <v>159</v>
      </c>
      <c r="E121" s="181" t="s">
        <v>1015</v>
      </c>
      <c r="F121" s="182" t="s">
        <v>1016</v>
      </c>
      <c r="G121" s="183" t="s">
        <v>251</v>
      </c>
      <c r="H121" s="184">
        <v>3.5999999999999997E-2</v>
      </c>
      <c r="I121" s="185"/>
      <c r="J121" s="186">
        <f t="shared" si="0"/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 t="shared" si="1"/>
        <v>0</v>
      </c>
      <c r="Q121" s="189">
        <v>0</v>
      </c>
      <c r="R121" s="189">
        <f t="shared" si="2"/>
        <v>0</v>
      </c>
      <c r="S121" s="189">
        <v>0</v>
      </c>
      <c r="T121" s="190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253</v>
      </c>
      <c r="AT121" s="191" t="s">
        <v>159</v>
      </c>
      <c r="AU121" s="191" t="s">
        <v>77</v>
      </c>
      <c r="AY121" s="19" t="s">
        <v>156</v>
      </c>
      <c r="BE121" s="192">
        <f t="shared" si="4"/>
        <v>0</v>
      </c>
      <c r="BF121" s="192">
        <f t="shared" si="5"/>
        <v>0</v>
      </c>
      <c r="BG121" s="192">
        <f t="shared" si="6"/>
        <v>0</v>
      </c>
      <c r="BH121" s="192">
        <f t="shared" si="7"/>
        <v>0</v>
      </c>
      <c r="BI121" s="192">
        <f t="shared" si="8"/>
        <v>0</v>
      </c>
      <c r="BJ121" s="19" t="s">
        <v>75</v>
      </c>
      <c r="BK121" s="192">
        <f t="shared" si="9"/>
        <v>0</v>
      </c>
      <c r="BL121" s="19" t="s">
        <v>253</v>
      </c>
      <c r="BM121" s="191" t="s">
        <v>1017</v>
      </c>
    </row>
    <row r="122" spans="1:65" s="12" customFormat="1" ht="22.9" customHeight="1">
      <c r="B122" s="164"/>
      <c r="C122" s="165"/>
      <c r="D122" s="166" t="s">
        <v>67</v>
      </c>
      <c r="E122" s="178" t="s">
        <v>1018</v>
      </c>
      <c r="F122" s="178" t="s">
        <v>1019</v>
      </c>
      <c r="G122" s="165"/>
      <c r="H122" s="165"/>
      <c r="I122" s="168"/>
      <c r="J122" s="179">
        <f>BK122</f>
        <v>0</v>
      </c>
      <c r="K122" s="165"/>
      <c r="L122" s="170"/>
      <c r="M122" s="171"/>
      <c r="N122" s="172"/>
      <c r="O122" s="172"/>
      <c r="P122" s="173">
        <f>SUM(P123:P142)</f>
        <v>0</v>
      </c>
      <c r="Q122" s="172"/>
      <c r="R122" s="173">
        <f>SUM(R123:R142)</f>
        <v>0.65769999999999995</v>
      </c>
      <c r="S122" s="172"/>
      <c r="T122" s="174">
        <f>SUM(T123:T142)</f>
        <v>1.2664</v>
      </c>
      <c r="AR122" s="175" t="s">
        <v>77</v>
      </c>
      <c r="AT122" s="176" t="s">
        <v>67</v>
      </c>
      <c r="AU122" s="176" t="s">
        <v>75</v>
      </c>
      <c r="AY122" s="175" t="s">
        <v>156</v>
      </c>
      <c r="BK122" s="177">
        <f>SUM(BK123:BK142)</f>
        <v>0</v>
      </c>
    </row>
    <row r="123" spans="1:65" s="2" customFormat="1" ht="49.15" customHeight="1">
      <c r="A123" s="36"/>
      <c r="B123" s="37"/>
      <c r="C123" s="180" t="s">
        <v>8</v>
      </c>
      <c r="D123" s="180" t="s">
        <v>159</v>
      </c>
      <c r="E123" s="181" t="s">
        <v>693</v>
      </c>
      <c r="F123" s="182" t="s">
        <v>694</v>
      </c>
      <c r="G123" s="183" t="s">
        <v>296</v>
      </c>
      <c r="H123" s="184">
        <v>10</v>
      </c>
      <c r="I123" s="185"/>
      <c r="J123" s="186">
        <f t="shared" ref="J123:J142" si="10">ROUND(I123*H123,2)</f>
        <v>0</v>
      </c>
      <c r="K123" s="182" t="s">
        <v>163</v>
      </c>
      <c r="L123" s="41"/>
      <c r="M123" s="187" t="s">
        <v>19</v>
      </c>
      <c r="N123" s="188" t="s">
        <v>39</v>
      </c>
      <c r="O123" s="66"/>
      <c r="P123" s="189">
        <f t="shared" ref="P123:P142" si="11">O123*H123</f>
        <v>0</v>
      </c>
      <c r="Q123" s="189">
        <v>1.2E-4</v>
      </c>
      <c r="R123" s="189">
        <f t="shared" ref="R123:R142" si="12">Q123*H123</f>
        <v>1.2000000000000001E-3</v>
      </c>
      <c r="S123" s="189">
        <v>0</v>
      </c>
      <c r="T123" s="190">
        <f t="shared" ref="T123:T142" si="13"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253</v>
      </c>
      <c r="AT123" s="191" t="s">
        <v>159</v>
      </c>
      <c r="AU123" s="191" t="s">
        <v>77</v>
      </c>
      <c r="AY123" s="19" t="s">
        <v>156</v>
      </c>
      <c r="BE123" s="192">
        <f t="shared" ref="BE123:BE142" si="14">IF(N123="základní",J123,0)</f>
        <v>0</v>
      </c>
      <c r="BF123" s="192">
        <f t="shared" ref="BF123:BF142" si="15">IF(N123="snížená",J123,0)</f>
        <v>0</v>
      </c>
      <c r="BG123" s="192">
        <f t="shared" ref="BG123:BG142" si="16">IF(N123="zákl. přenesená",J123,0)</f>
        <v>0</v>
      </c>
      <c r="BH123" s="192">
        <f t="shared" ref="BH123:BH142" si="17">IF(N123="sníž. přenesená",J123,0)</f>
        <v>0</v>
      </c>
      <c r="BI123" s="192">
        <f t="shared" ref="BI123:BI142" si="18">IF(N123="nulová",J123,0)</f>
        <v>0</v>
      </c>
      <c r="BJ123" s="19" t="s">
        <v>75</v>
      </c>
      <c r="BK123" s="192">
        <f t="shared" ref="BK123:BK142" si="19">ROUND(I123*H123,2)</f>
        <v>0</v>
      </c>
      <c r="BL123" s="19" t="s">
        <v>253</v>
      </c>
      <c r="BM123" s="191" t="s">
        <v>1020</v>
      </c>
    </row>
    <row r="124" spans="1:65" s="2" customFormat="1" ht="49.15" customHeight="1">
      <c r="A124" s="36"/>
      <c r="B124" s="37"/>
      <c r="C124" s="180" t="s">
        <v>253</v>
      </c>
      <c r="D124" s="180" t="s">
        <v>159</v>
      </c>
      <c r="E124" s="181" t="s">
        <v>1021</v>
      </c>
      <c r="F124" s="182" t="s">
        <v>1022</v>
      </c>
      <c r="G124" s="183" t="s">
        <v>296</v>
      </c>
      <c r="H124" s="184">
        <v>126</v>
      </c>
      <c r="I124" s="185"/>
      <c r="J124" s="186">
        <f t="shared" si="10"/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 t="shared" si="11"/>
        <v>0</v>
      </c>
      <c r="Q124" s="189">
        <v>1.6000000000000001E-4</v>
      </c>
      <c r="R124" s="189">
        <f t="shared" si="12"/>
        <v>2.0160000000000001E-2</v>
      </c>
      <c r="S124" s="189">
        <v>0</v>
      </c>
      <c r="T124" s="190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253</v>
      </c>
      <c r="AT124" s="191" t="s">
        <v>159</v>
      </c>
      <c r="AU124" s="191" t="s">
        <v>77</v>
      </c>
      <c r="AY124" s="19" t="s">
        <v>156</v>
      </c>
      <c r="BE124" s="192">
        <f t="shared" si="14"/>
        <v>0</v>
      </c>
      <c r="BF124" s="192">
        <f t="shared" si="15"/>
        <v>0</v>
      </c>
      <c r="BG124" s="192">
        <f t="shared" si="16"/>
        <v>0</v>
      </c>
      <c r="BH124" s="192">
        <f t="shared" si="17"/>
        <v>0</v>
      </c>
      <c r="BI124" s="192">
        <f t="shared" si="18"/>
        <v>0</v>
      </c>
      <c r="BJ124" s="19" t="s">
        <v>75</v>
      </c>
      <c r="BK124" s="192">
        <f t="shared" si="19"/>
        <v>0</v>
      </c>
      <c r="BL124" s="19" t="s">
        <v>253</v>
      </c>
      <c r="BM124" s="191" t="s">
        <v>1023</v>
      </c>
    </row>
    <row r="125" spans="1:65" s="2" customFormat="1" ht="24.2" customHeight="1">
      <c r="A125" s="36"/>
      <c r="B125" s="37"/>
      <c r="C125" s="180" t="s">
        <v>260</v>
      </c>
      <c r="D125" s="180" t="s">
        <v>159</v>
      </c>
      <c r="E125" s="181" t="s">
        <v>1024</v>
      </c>
      <c r="F125" s="182" t="s">
        <v>1025</v>
      </c>
      <c r="G125" s="183" t="s">
        <v>296</v>
      </c>
      <c r="H125" s="184">
        <v>180</v>
      </c>
      <c r="I125" s="185"/>
      <c r="J125" s="186">
        <f t="shared" si="10"/>
        <v>0</v>
      </c>
      <c r="K125" s="182" t="s">
        <v>163</v>
      </c>
      <c r="L125" s="41"/>
      <c r="M125" s="187" t="s">
        <v>19</v>
      </c>
      <c r="N125" s="188" t="s">
        <v>39</v>
      </c>
      <c r="O125" s="66"/>
      <c r="P125" s="189">
        <f t="shared" si="11"/>
        <v>0</v>
      </c>
      <c r="Q125" s="189">
        <v>2.0000000000000002E-5</v>
      </c>
      <c r="R125" s="189">
        <f t="shared" si="12"/>
        <v>3.6000000000000003E-3</v>
      </c>
      <c r="S125" s="189">
        <v>1E-3</v>
      </c>
      <c r="T125" s="190">
        <f t="shared" si="13"/>
        <v>0.18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253</v>
      </c>
      <c r="AT125" s="191" t="s">
        <v>159</v>
      </c>
      <c r="AU125" s="191" t="s">
        <v>77</v>
      </c>
      <c r="AY125" s="19" t="s">
        <v>156</v>
      </c>
      <c r="BE125" s="192">
        <f t="shared" si="14"/>
        <v>0</v>
      </c>
      <c r="BF125" s="192">
        <f t="shared" si="15"/>
        <v>0</v>
      </c>
      <c r="BG125" s="192">
        <f t="shared" si="16"/>
        <v>0</v>
      </c>
      <c r="BH125" s="192">
        <f t="shared" si="17"/>
        <v>0</v>
      </c>
      <c r="BI125" s="192">
        <f t="shared" si="18"/>
        <v>0</v>
      </c>
      <c r="BJ125" s="19" t="s">
        <v>75</v>
      </c>
      <c r="BK125" s="192">
        <f t="shared" si="19"/>
        <v>0</v>
      </c>
      <c r="BL125" s="19" t="s">
        <v>253</v>
      </c>
      <c r="BM125" s="191" t="s">
        <v>1026</v>
      </c>
    </row>
    <row r="126" spans="1:65" s="2" customFormat="1" ht="24.2" customHeight="1">
      <c r="A126" s="36"/>
      <c r="B126" s="37"/>
      <c r="C126" s="180" t="s">
        <v>264</v>
      </c>
      <c r="D126" s="180" t="s">
        <v>159</v>
      </c>
      <c r="E126" s="181" t="s">
        <v>1027</v>
      </c>
      <c r="F126" s="182" t="s">
        <v>1028</v>
      </c>
      <c r="G126" s="183" t="s">
        <v>296</v>
      </c>
      <c r="H126" s="184">
        <v>140</v>
      </c>
      <c r="I126" s="185"/>
      <c r="J126" s="186">
        <f t="shared" si="10"/>
        <v>0</v>
      </c>
      <c r="K126" s="182" t="s">
        <v>163</v>
      </c>
      <c r="L126" s="41"/>
      <c r="M126" s="187" t="s">
        <v>19</v>
      </c>
      <c r="N126" s="188" t="s">
        <v>39</v>
      </c>
      <c r="O126" s="66"/>
      <c r="P126" s="189">
        <f t="shared" si="11"/>
        <v>0</v>
      </c>
      <c r="Q126" s="189">
        <v>2.0000000000000002E-5</v>
      </c>
      <c r="R126" s="189">
        <f t="shared" si="12"/>
        <v>2.8000000000000004E-3</v>
      </c>
      <c r="S126" s="189">
        <v>3.2000000000000002E-3</v>
      </c>
      <c r="T126" s="190">
        <f t="shared" si="13"/>
        <v>0.44800000000000001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253</v>
      </c>
      <c r="AT126" s="191" t="s">
        <v>159</v>
      </c>
      <c r="AU126" s="191" t="s">
        <v>77</v>
      </c>
      <c r="AY126" s="19" t="s">
        <v>156</v>
      </c>
      <c r="BE126" s="192">
        <f t="shared" si="14"/>
        <v>0</v>
      </c>
      <c r="BF126" s="192">
        <f t="shared" si="15"/>
        <v>0</v>
      </c>
      <c r="BG126" s="192">
        <f t="shared" si="16"/>
        <v>0</v>
      </c>
      <c r="BH126" s="192">
        <f t="shared" si="17"/>
        <v>0</v>
      </c>
      <c r="BI126" s="192">
        <f t="shared" si="18"/>
        <v>0</v>
      </c>
      <c r="BJ126" s="19" t="s">
        <v>75</v>
      </c>
      <c r="BK126" s="192">
        <f t="shared" si="19"/>
        <v>0</v>
      </c>
      <c r="BL126" s="19" t="s">
        <v>253</v>
      </c>
      <c r="BM126" s="191" t="s">
        <v>1029</v>
      </c>
    </row>
    <row r="127" spans="1:65" s="2" customFormat="1" ht="24.2" customHeight="1">
      <c r="A127" s="36"/>
      <c r="B127" s="37"/>
      <c r="C127" s="180" t="s">
        <v>269</v>
      </c>
      <c r="D127" s="180" t="s">
        <v>159</v>
      </c>
      <c r="E127" s="181" t="s">
        <v>1030</v>
      </c>
      <c r="F127" s="182" t="s">
        <v>1031</v>
      </c>
      <c r="G127" s="183" t="s">
        <v>296</v>
      </c>
      <c r="H127" s="184">
        <v>120</v>
      </c>
      <c r="I127" s="185"/>
      <c r="J127" s="186">
        <f t="shared" si="10"/>
        <v>0</v>
      </c>
      <c r="K127" s="182" t="s">
        <v>163</v>
      </c>
      <c r="L127" s="41"/>
      <c r="M127" s="187" t="s">
        <v>19</v>
      </c>
      <c r="N127" s="188" t="s">
        <v>39</v>
      </c>
      <c r="O127" s="66"/>
      <c r="P127" s="189">
        <f t="shared" si="11"/>
        <v>0</v>
      </c>
      <c r="Q127" s="189">
        <v>5.0000000000000002E-5</v>
      </c>
      <c r="R127" s="189">
        <f t="shared" si="12"/>
        <v>6.0000000000000001E-3</v>
      </c>
      <c r="S127" s="189">
        <v>5.3200000000000001E-3</v>
      </c>
      <c r="T127" s="190">
        <f t="shared" si="13"/>
        <v>0.63839999999999997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253</v>
      </c>
      <c r="AT127" s="191" t="s">
        <v>159</v>
      </c>
      <c r="AU127" s="191" t="s">
        <v>77</v>
      </c>
      <c r="AY127" s="19" t="s">
        <v>156</v>
      </c>
      <c r="BE127" s="192">
        <f t="shared" si="14"/>
        <v>0</v>
      </c>
      <c r="BF127" s="192">
        <f t="shared" si="15"/>
        <v>0</v>
      </c>
      <c r="BG127" s="192">
        <f t="shared" si="16"/>
        <v>0</v>
      </c>
      <c r="BH127" s="192">
        <f t="shared" si="17"/>
        <v>0</v>
      </c>
      <c r="BI127" s="192">
        <f t="shared" si="18"/>
        <v>0</v>
      </c>
      <c r="BJ127" s="19" t="s">
        <v>75</v>
      </c>
      <c r="BK127" s="192">
        <f t="shared" si="19"/>
        <v>0</v>
      </c>
      <c r="BL127" s="19" t="s">
        <v>253</v>
      </c>
      <c r="BM127" s="191" t="s">
        <v>1032</v>
      </c>
    </row>
    <row r="128" spans="1:65" s="2" customFormat="1" ht="24.2" customHeight="1">
      <c r="A128" s="36"/>
      <c r="B128" s="37"/>
      <c r="C128" s="180" t="s">
        <v>275</v>
      </c>
      <c r="D128" s="180" t="s">
        <v>159</v>
      </c>
      <c r="E128" s="181" t="s">
        <v>1033</v>
      </c>
      <c r="F128" s="182" t="s">
        <v>1034</v>
      </c>
      <c r="G128" s="183" t="s">
        <v>296</v>
      </c>
      <c r="H128" s="184">
        <v>740</v>
      </c>
      <c r="I128" s="185"/>
      <c r="J128" s="186">
        <f t="shared" si="10"/>
        <v>0</v>
      </c>
      <c r="K128" s="182" t="s">
        <v>163</v>
      </c>
      <c r="L128" s="41"/>
      <c r="M128" s="187" t="s">
        <v>19</v>
      </c>
      <c r="N128" s="188" t="s">
        <v>39</v>
      </c>
      <c r="O128" s="66"/>
      <c r="P128" s="189">
        <f t="shared" si="11"/>
        <v>0</v>
      </c>
      <c r="Q128" s="189">
        <v>4.4999999999999999E-4</v>
      </c>
      <c r="R128" s="189">
        <f t="shared" si="12"/>
        <v>0.33300000000000002</v>
      </c>
      <c r="S128" s="189">
        <v>0</v>
      </c>
      <c r="T128" s="19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253</v>
      </c>
      <c r="AT128" s="191" t="s">
        <v>159</v>
      </c>
      <c r="AU128" s="191" t="s">
        <v>77</v>
      </c>
      <c r="AY128" s="19" t="s">
        <v>156</v>
      </c>
      <c r="BE128" s="192">
        <f t="shared" si="14"/>
        <v>0</v>
      </c>
      <c r="BF128" s="192">
        <f t="shared" si="15"/>
        <v>0</v>
      </c>
      <c r="BG128" s="192">
        <f t="shared" si="16"/>
        <v>0</v>
      </c>
      <c r="BH128" s="192">
        <f t="shared" si="17"/>
        <v>0</v>
      </c>
      <c r="BI128" s="192">
        <f t="shared" si="18"/>
        <v>0</v>
      </c>
      <c r="BJ128" s="19" t="s">
        <v>75</v>
      </c>
      <c r="BK128" s="192">
        <f t="shared" si="19"/>
        <v>0</v>
      </c>
      <c r="BL128" s="19" t="s">
        <v>253</v>
      </c>
      <c r="BM128" s="191" t="s">
        <v>1035</v>
      </c>
    </row>
    <row r="129" spans="1:65" s="2" customFormat="1" ht="24.2" customHeight="1">
      <c r="A129" s="36"/>
      <c r="B129" s="37"/>
      <c r="C129" s="180" t="s">
        <v>7</v>
      </c>
      <c r="D129" s="180" t="s">
        <v>159</v>
      </c>
      <c r="E129" s="181" t="s">
        <v>1036</v>
      </c>
      <c r="F129" s="182" t="s">
        <v>1037</v>
      </c>
      <c r="G129" s="183" t="s">
        <v>296</v>
      </c>
      <c r="H129" s="184">
        <v>120</v>
      </c>
      <c r="I129" s="185"/>
      <c r="J129" s="186">
        <f t="shared" si="10"/>
        <v>0</v>
      </c>
      <c r="K129" s="182" t="s">
        <v>163</v>
      </c>
      <c r="L129" s="41"/>
      <c r="M129" s="187" t="s">
        <v>19</v>
      </c>
      <c r="N129" s="188" t="s">
        <v>39</v>
      </c>
      <c r="O129" s="66"/>
      <c r="P129" s="189">
        <f t="shared" si="11"/>
        <v>0</v>
      </c>
      <c r="Q129" s="189">
        <v>6.7000000000000002E-4</v>
      </c>
      <c r="R129" s="189">
        <f t="shared" si="12"/>
        <v>8.0399999999999999E-2</v>
      </c>
      <c r="S129" s="189">
        <v>0</v>
      </c>
      <c r="T129" s="19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253</v>
      </c>
      <c r="AT129" s="191" t="s">
        <v>159</v>
      </c>
      <c r="AU129" s="191" t="s">
        <v>77</v>
      </c>
      <c r="AY129" s="19" t="s">
        <v>156</v>
      </c>
      <c r="BE129" s="192">
        <f t="shared" si="14"/>
        <v>0</v>
      </c>
      <c r="BF129" s="192">
        <f t="shared" si="15"/>
        <v>0</v>
      </c>
      <c r="BG129" s="192">
        <f t="shared" si="16"/>
        <v>0</v>
      </c>
      <c r="BH129" s="192">
        <f t="shared" si="17"/>
        <v>0</v>
      </c>
      <c r="BI129" s="192">
        <f t="shared" si="18"/>
        <v>0</v>
      </c>
      <c r="BJ129" s="19" t="s">
        <v>75</v>
      </c>
      <c r="BK129" s="192">
        <f t="shared" si="19"/>
        <v>0</v>
      </c>
      <c r="BL129" s="19" t="s">
        <v>253</v>
      </c>
      <c r="BM129" s="191" t="s">
        <v>1038</v>
      </c>
    </row>
    <row r="130" spans="1:65" s="2" customFormat="1" ht="24.2" customHeight="1">
      <c r="A130" s="36"/>
      <c r="B130" s="37"/>
      <c r="C130" s="180" t="s">
        <v>288</v>
      </c>
      <c r="D130" s="180" t="s">
        <v>159</v>
      </c>
      <c r="E130" s="181" t="s">
        <v>1039</v>
      </c>
      <c r="F130" s="182" t="s">
        <v>1040</v>
      </c>
      <c r="G130" s="183" t="s">
        <v>296</v>
      </c>
      <c r="H130" s="184">
        <v>80</v>
      </c>
      <c r="I130" s="185"/>
      <c r="J130" s="186">
        <f t="shared" si="10"/>
        <v>0</v>
      </c>
      <c r="K130" s="182" t="s">
        <v>163</v>
      </c>
      <c r="L130" s="41"/>
      <c r="M130" s="187" t="s">
        <v>19</v>
      </c>
      <c r="N130" s="188" t="s">
        <v>39</v>
      </c>
      <c r="O130" s="66"/>
      <c r="P130" s="189">
        <f t="shared" si="11"/>
        <v>0</v>
      </c>
      <c r="Q130" s="189">
        <v>1.25E-3</v>
      </c>
      <c r="R130" s="189">
        <f t="shared" si="12"/>
        <v>0.1</v>
      </c>
      <c r="S130" s="189">
        <v>0</v>
      </c>
      <c r="T130" s="190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253</v>
      </c>
      <c r="AT130" s="191" t="s">
        <v>159</v>
      </c>
      <c r="AU130" s="191" t="s">
        <v>77</v>
      </c>
      <c r="AY130" s="19" t="s">
        <v>156</v>
      </c>
      <c r="BE130" s="192">
        <f t="shared" si="14"/>
        <v>0</v>
      </c>
      <c r="BF130" s="192">
        <f t="shared" si="15"/>
        <v>0</v>
      </c>
      <c r="BG130" s="192">
        <f t="shared" si="16"/>
        <v>0</v>
      </c>
      <c r="BH130" s="192">
        <f t="shared" si="17"/>
        <v>0</v>
      </c>
      <c r="BI130" s="192">
        <f t="shared" si="18"/>
        <v>0</v>
      </c>
      <c r="BJ130" s="19" t="s">
        <v>75</v>
      </c>
      <c r="BK130" s="192">
        <f t="shared" si="19"/>
        <v>0</v>
      </c>
      <c r="BL130" s="19" t="s">
        <v>253</v>
      </c>
      <c r="BM130" s="191" t="s">
        <v>1041</v>
      </c>
    </row>
    <row r="131" spans="1:65" s="2" customFormat="1" ht="24.2" customHeight="1">
      <c r="A131" s="36"/>
      <c r="B131" s="37"/>
      <c r="C131" s="180" t="s">
        <v>293</v>
      </c>
      <c r="D131" s="180" t="s">
        <v>159</v>
      </c>
      <c r="E131" s="181" t="s">
        <v>1042</v>
      </c>
      <c r="F131" s="182" t="s">
        <v>1043</v>
      </c>
      <c r="G131" s="183" t="s">
        <v>296</v>
      </c>
      <c r="H131" s="184">
        <v>12</v>
      </c>
      <c r="I131" s="185"/>
      <c r="J131" s="186">
        <f t="shared" si="10"/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 t="shared" si="11"/>
        <v>0</v>
      </c>
      <c r="Q131" s="189">
        <v>1.6199999999999999E-3</v>
      </c>
      <c r="R131" s="189">
        <f t="shared" si="12"/>
        <v>1.9439999999999999E-2</v>
      </c>
      <c r="S131" s="189">
        <v>0</v>
      </c>
      <c r="T131" s="190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253</v>
      </c>
      <c r="AT131" s="191" t="s">
        <v>159</v>
      </c>
      <c r="AU131" s="191" t="s">
        <v>77</v>
      </c>
      <c r="AY131" s="19" t="s">
        <v>156</v>
      </c>
      <c r="BE131" s="192">
        <f t="shared" si="14"/>
        <v>0</v>
      </c>
      <c r="BF131" s="192">
        <f t="shared" si="15"/>
        <v>0</v>
      </c>
      <c r="BG131" s="192">
        <f t="shared" si="16"/>
        <v>0</v>
      </c>
      <c r="BH131" s="192">
        <f t="shared" si="17"/>
        <v>0</v>
      </c>
      <c r="BI131" s="192">
        <f t="shared" si="18"/>
        <v>0</v>
      </c>
      <c r="BJ131" s="19" t="s">
        <v>75</v>
      </c>
      <c r="BK131" s="192">
        <f t="shared" si="19"/>
        <v>0</v>
      </c>
      <c r="BL131" s="19" t="s">
        <v>253</v>
      </c>
      <c r="BM131" s="191" t="s">
        <v>1044</v>
      </c>
    </row>
    <row r="132" spans="1:65" s="2" customFormat="1" ht="24.2" customHeight="1">
      <c r="A132" s="36"/>
      <c r="B132" s="37"/>
      <c r="C132" s="180" t="s">
        <v>299</v>
      </c>
      <c r="D132" s="180" t="s">
        <v>159</v>
      </c>
      <c r="E132" s="181" t="s">
        <v>1045</v>
      </c>
      <c r="F132" s="182" t="s">
        <v>1046</v>
      </c>
      <c r="G132" s="183" t="s">
        <v>296</v>
      </c>
      <c r="H132" s="184">
        <v>44</v>
      </c>
      <c r="I132" s="185"/>
      <c r="J132" s="186">
        <f t="shared" si="10"/>
        <v>0</v>
      </c>
      <c r="K132" s="182" t="s">
        <v>163</v>
      </c>
      <c r="L132" s="41"/>
      <c r="M132" s="187" t="s">
        <v>19</v>
      </c>
      <c r="N132" s="188" t="s">
        <v>39</v>
      </c>
      <c r="O132" s="66"/>
      <c r="P132" s="189">
        <f t="shared" si="11"/>
        <v>0</v>
      </c>
      <c r="Q132" s="189">
        <v>1.97E-3</v>
      </c>
      <c r="R132" s="189">
        <f t="shared" si="12"/>
        <v>8.6679999999999993E-2</v>
      </c>
      <c r="S132" s="189">
        <v>0</v>
      </c>
      <c r="T132" s="190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253</v>
      </c>
      <c r="AT132" s="191" t="s">
        <v>159</v>
      </c>
      <c r="AU132" s="191" t="s">
        <v>77</v>
      </c>
      <c r="AY132" s="19" t="s">
        <v>156</v>
      </c>
      <c r="BE132" s="192">
        <f t="shared" si="14"/>
        <v>0</v>
      </c>
      <c r="BF132" s="192">
        <f t="shared" si="15"/>
        <v>0</v>
      </c>
      <c r="BG132" s="192">
        <f t="shared" si="16"/>
        <v>0</v>
      </c>
      <c r="BH132" s="192">
        <f t="shared" si="17"/>
        <v>0</v>
      </c>
      <c r="BI132" s="192">
        <f t="shared" si="18"/>
        <v>0</v>
      </c>
      <c r="BJ132" s="19" t="s">
        <v>75</v>
      </c>
      <c r="BK132" s="192">
        <f t="shared" si="19"/>
        <v>0</v>
      </c>
      <c r="BL132" s="19" t="s">
        <v>253</v>
      </c>
      <c r="BM132" s="191" t="s">
        <v>1047</v>
      </c>
    </row>
    <row r="133" spans="1:65" s="2" customFormat="1" ht="24.2" customHeight="1">
      <c r="A133" s="36"/>
      <c r="B133" s="37"/>
      <c r="C133" s="180" t="s">
        <v>306</v>
      </c>
      <c r="D133" s="180" t="s">
        <v>159</v>
      </c>
      <c r="E133" s="181" t="s">
        <v>1048</v>
      </c>
      <c r="F133" s="182" t="s">
        <v>1049</v>
      </c>
      <c r="G133" s="183" t="s">
        <v>296</v>
      </c>
      <c r="H133" s="184">
        <v>10</v>
      </c>
      <c r="I133" s="185"/>
      <c r="J133" s="186">
        <f t="shared" si="10"/>
        <v>0</v>
      </c>
      <c r="K133" s="182" t="s">
        <v>163</v>
      </c>
      <c r="L133" s="41"/>
      <c r="M133" s="187" t="s">
        <v>19</v>
      </c>
      <c r="N133" s="188" t="s">
        <v>39</v>
      </c>
      <c r="O133" s="66"/>
      <c r="P133" s="189">
        <f t="shared" si="11"/>
        <v>0</v>
      </c>
      <c r="Q133" s="189">
        <v>3.0000000000000001E-5</v>
      </c>
      <c r="R133" s="189">
        <f t="shared" si="12"/>
        <v>3.0000000000000003E-4</v>
      </c>
      <c r="S133" s="189">
        <v>0</v>
      </c>
      <c r="T133" s="190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253</v>
      </c>
      <c r="AT133" s="191" t="s">
        <v>159</v>
      </c>
      <c r="AU133" s="191" t="s">
        <v>77</v>
      </c>
      <c r="AY133" s="19" t="s">
        <v>156</v>
      </c>
      <c r="BE133" s="192">
        <f t="shared" si="14"/>
        <v>0</v>
      </c>
      <c r="BF133" s="192">
        <f t="shared" si="15"/>
        <v>0</v>
      </c>
      <c r="BG133" s="192">
        <f t="shared" si="16"/>
        <v>0</v>
      </c>
      <c r="BH133" s="192">
        <f t="shared" si="17"/>
        <v>0</v>
      </c>
      <c r="BI133" s="192">
        <f t="shared" si="18"/>
        <v>0</v>
      </c>
      <c r="BJ133" s="19" t="s">
        <v>75</v>
      </c>
      <c r="BK133" s="192">
        <f t="shared" si="19"/>
        <v>0</v>
      </c>
      <c r="BL133" s="19" t="s">
        <v>253</v>
      </c>
      <c r="BM133" s="191" t="s">
        <v>1050</v>
      </c>
    </row>
    <row r="134" spans="1:65" s="2" customFormat="1" ht="24.2" customHeight="1">
      <c r="A134" s="36"/>
      <c r="B134" s="37"/>
      <c r="C134" s="180" t="s">
        <v>312</v>
      </c>
      <c r="D134" s="180" t="s">
        <v>159</v>
      </c>
      <c r="E134" s="181" t="s">
        <v>1051</v>
      </c>
      <c r="F134" s="182" t="s">
        <v>1052</v>
      </c>
      <c r="G134" s="183" t="s">
        <v>296</v>
      </c>
      <c r="H134" s="184">
        <v>12</v>
      </c>
      <c r="I134" s="185"/>
      <c r="J134" s="186">
        <f t="shared" si="10"/>
        <v>0</v>
      </c>
      <c r="K134" s="182" t="s">
        <v>163</v>
      </c>
      <c r="L134" s="41"/>
      <c r="M134" s="187" t="s">
        <v>19</v>
      </c>
      <c r="N134" s="188" t="s">
        <v>39</v>
      </c>
      <c r="O134" s="66"/>
      <c r="P134" s="189">
        <f t="shared" si="11"/>
        <v>0</v>
      </c>
      <c r="Q134" s="189">
        <v>6.0000000000000002E-5</v>
      </c>
      <c r="R134" s="189">
        <f t="shared" si="12"/>
        <v>7.2000000000000005E-4</v>
      </c>
      <c r="S134" s="189">
        <v>0</v>
      </c>
      <c r="T134" s="190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253</v>
      </c>
      <c r="AT134" s="191" t="s">
        <v>159</v>
      </c>
      <c r="AU134" s="191" t="s">
        <v>77</v>
      </c>
      <c r="AY134" s="19" t="s">
        <v>156</v>
      </c>
      <c r="BE134" s="192">
        <f t="shared" si="14"/>
        <v>0</v>
      </c>
      <c r="BF134" s="192">
        <f t="shared" si="15"/>
        <v>0</v>
      </c>
      <c r="BG134" s="192">
        <f t="shared" si="16"/>
        <v>0</v>
      </c>
      <c r="BH134" s="192">
        <f t="shared" si="17"/>
        <v>0</v>
      </c>
      <c r="BI134" s="192">
        <f t="shared" si="18"/>
        <v>0</v>
      </c>
      <c r="BJ134" s="19" t="s">
        <v>75</v>
      </c>
      <c r="BK134" s="192">
        <f t="shared" si="19"/>
        <v>0</v>
      </c>
      <c r="BL134" s="19" t="s">
        <v>253</v>
      </c>
      <c r="BM134" s="191" t="s">
        <v>1053</v>
      </c>
    </row>
    <row r="135" spans="1:65" s="2" customFormat="1" ht="24.2" customHeight="1">
      <c r="A135" s="36"/>
      <c r="B135" s="37"/>
      <c r="C135" s="180" t="s">
        <v>316</v>
      </c>
      <c r="D135" s="180" t="s">
        <v>159</v>
      </c>
      <c r="E135" s="181" t="s">
        <v>1054</v>
      </c>
      <c r="F135" s="182" t="s">
        <v>1055</v>
      </c>
      <c r="G135" s="183" t="s">
        <v>296</v>
      </c>
      <c r="H135" s="184">
        <v>15</v>
      </c>
      <c r="I135" s="185"/>
      <c r="J135" s="186">
        <f t="shared" si="10"/>
        <v>0</v>
      </c>
      <c r="K135" s="182" t="s">
        <v>163</v>
      </c>
      <c r="L135" s="41"/>
      <c r="M135" s="187" t="s">
        <v>19</v>
      </c>
      <c r="N135" s="188" t="s">
        <v>39</v>
      </c>
      <c r="O135" s="66"/>
      <c r="P135" s="189">
        <f t="shared" si="11"/>
        <v>0</v>
      </c>
      <c r="Q135" s="189">
        <v>1.3999999999999999E-4</v>
      </c>
      <c r="R135" s="189">
        <f t="shared" si="12"/>
        <v>2.0999999999999999E-3</v>
      </c>
      <c r="S135" s="189">
        <v>0</v>
      </c>
      <c r="T135" s="19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253</v>
      </c>
      <c r="AT135" s="191" t="s">
        <v>159</v>
      </c>
      <c r="AU135" s="191" t="s">
        <v>77</v>
      </c>
      <c r="AY135" s="19" t="s">
        <v>156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9" t="s">
        <v>75</v>
      </c>
      <c r="BK135" s="192">
        <f t="shared" si="19"/>
        <v>0</v>
      </c>
      <c r="BL135" s="19" t="s">
        <v>253</v>
      </c>
      <c r="BM135" s="191" t="s">
        <v>1056</v>
      </c>
    </row>
    <row r="136" spans="1:65" s="2" customFormat="1" ht="24.2" customHeight="1">
      <c r="A136" s="36"/>
      <c r="B136" s="37"/>
      <c r="C136" s="180" t="s">
        <v>322</v>
      </c>
      <c r="D136" s="180" t="s">
        <v>159</v>
      </c>
      <c r="E136" s="181" t="s">
        <v>1057</v>
      </c>
      <c r="F136" s="182" t="s">
        <v>1058</v>
      </c>
      <c r="G136" s="183" t="s">
        <v>345</v>
      </c>
      <c r="H136" s="184">
        <v>78</v>
      </c>
      <c r="I136" s="185"/>
      <c r="J136" s="186">
        <f t="shared" si="10"/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 t="shared" si="11"/>
        <v>0</v>
      </c>
      <c r="Q136" s="189">
        <v>1.0000000000000001E-5</v>
      </c>
      <c r="R136" s="189">
        <f t="shared" si="12"/>
        <v>7.8000000000000009E-4</v>
      </c>
      <c r="S136" s="189">
        <v>0</v>
      </c>
      <c r="T136" s="19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253</v>
      </c>
      <c r="AT136" s="191" t="s">
        <v>159</v>
      </c>
      <c r="AU136" s="191" t="s">
        <v>77</v>
      </c>
      <c r="AY136" s="19" t="s">
        <v>156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9" t="s">
        <v>75</v>
      </c>
      <c r="BK136" s="192">
        <f t="shared" si="19"/>
        <v>0</v>
      </c>
      <c r="BL136" s="19" t="s">
        <v>253</v>
      </c>
      <c r="BM136" s="191" t="s">
        <v>1059</v>
      </c>
    </row>
    <row r="137" spans="1:65" s="2" customFormat="1" ht="24.2" customHeight="1">
      <c r="A137" s="36"/>
      <c r="B137" s="37"/>
      <c r="C137" s="180" t="s">
        <v>329</v>
      </c>
      <c r="D137" s="180" t="s">
        <v>159</v>
      </c>
      <c r="E137" s="181" t="s">
        <v>1060</v>
      </c>
      <c r="F137" s="182" t="s">
        <v>1061</v>
      </c>
      <c r="G137" s="183" t="s">
        <v>345</v>
      </c>
      <c r="H137" s="184">
        <v>4</v>
      </c>
      <c r="I137" s="185"/>
      <c r="J137" s="186">
        <f t="shared" si="10"/>
        <v>0</v>
      </c>
      <c r="K137" s="182" t="s">
        <v>163</v>
      </c>
      <c r="L137" s="41"/>
      <c r="M137" s="187" t="s">
        <v>19</v>
      </c>
      <c r="N137" s="188" t="s">
        <v>39</v>
      </c>
      <c r="O137" s="66"/>
      <c r="P137" s="189">
        <f t="shared" si="11"/>
        <v>0</v>
      </c>
      <c r="Q137" s="189">
        <v>6.0000000000000002E-5</v>
      </c>
      <c r="R137" s="189">
        <f t="shared" si="12"/>
        <v>2.4000000000000001E-4</v>
      </c>
      <c r="S137" s="189">
        <v>0</v>
      </c>
      <c r="T137" s="19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253</v>
      </c>
      <c r="AT137" s="191" t="s">
        <v>159</v>
      </c>
      <c r="AU137" s="191" t="s">
        <v>77</v>
      </c>
      <c r="AY137" s="19" t="s">
        <v>156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9" t="s">
        <v>75</v>
      </c>
      <c r="BK137" s="192">
        <f t="shared" si="19"/>
        <v>0</v>
      </c>
      <c r="BL137" s="19" t="s">
        <v>253</v>
      </c>
      <c r="BM137" s="191" t="s">
        <v>1062</v>
      </c>
    </row>
    <row r="138" spans="1:65" s="2" customFormat="1" ht="24.2" customHeight="1">
      <c r="A138" s="36"/>
      <c r="B138" s="37"/>
      <c r="C138" s="180" t="s">
        <v>333</v>
      </c>
      <c r="D138" s="180" t="s">
        <v>159</v>
      </c>
      <c r="E138" s="181" t="s">
        <v>1063</v>
      </c>
      <c r="F138" s="182" t="s">
        <v>1064</v>
      </c>
      <c r="G138" s="183" t="s">
        <v>345</v>
      </c>
      <c r="H138" s="184">
        <v>2</v>
      </c>
      <c r="I138" s="185"/>
      <c r="J138" s="186">
        <f t="shared" si="10"/>
        <v>0</v>
      </c>
      <c r="K138" s="182" t="s">
        <v>163</v>
      </c>
      <c r="L138" s="41"/>
      <c r="M138" s="187" t="s">
        <v>19</v>
      </c>
      <c r="N138" s="188" t="s">
        <v>39</v>
      </c>
      <c r="O138" s="66"/>
      <c r="P138" s="189">
        <f t="shared" si="11"/>
        <v>0</v>
      </c>
      <c r="Q138" s="189">
        <v>1.3999999999999999E-4</v>
      </c>
      <c r="R138" s="189">
        <f t="shared" si="12"/>
        <v>2.7999999999999998E-4</v>
      </c>
      <c r="S138" s="189">
        <v>0</v>
      </c>
      <c r="T138" s="19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253</v>
      </c>
      <c r="AT138" s="191" t="s">
        <v>159</v>
      </c>
      <c r="AU138" s="191" t="s">
        <v>77</v>
      </c>
      <c r="AY138" s="19" t="s">
        <v>156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9" t="s">
        <v>75</v>
      </c>
      <c r="BK138" s="192">
        <f t="shared" si="19"/>
        <v>0</v>
      </c>
      <c r="BL138" s="19" t="s">
        <v>253</v>
      </c>
      <c r="BM138" s="191" t="s">
        <v>1065</v>
      </c>
    </row>
    <row r="139" spans="1:65" s="2" customFormat="1" ht="24.2" customHeight="1">
      <c r="A139" s="36"/>
      <c r="B139" s="37"/>
      <c r="C139" s="180" t="s">
        <v>337</v>
      </c>
      <c r="D139" s="180" t="s">
        <v>159</v>
      </c>
      <c r="E139" s="181" t="s">
        <v>1066</v>
      </c>
      <c r="F139" s="182" t="s">
        <v>1067</v>
      </c>
      <c r="G139" s="183" t="s">
        <v>296</v>
      </c>
      <c r="H139" s="184">
        <v>952</v>
      </c>
      <c r="I139" s="185"/>
      <c r="J139" s="186">
        <f t="shared" si="10"/>
        <v>0</v>
      </c>
      <c r="K139" s="182" t="s">
        <v>163</v>
      </c>
      <c r="L139" s="41"/>
      <c r="M139" s="187" t="s">
        <v>19</v>
      </c>
      <c r="N139" s="188" t="s">
        <v>39</v>
      </c>
      <c r="O139" s="66"/>
      <c r="P139" s="189">
        <f t="shared" si="11"/>
        <v>0</v>
      </c>
      <c r="Q139" s="189">
        <v>0</v>
      </c>
      <c r="R139" s="189">
        <f t="shared" si="12"/>
        <v>0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253</v>
      </c>
      <c r="AT139" s="191" t="s">
        <v>159</v>
      </c>
      <c r="AU139" s="191" t="s">
        <v>77</v>
      </c>
      <c r="AY139" s="19" t="s">
        <v>156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75</v>
      </c>
      <c r="BK139" s="192">
        <f t="shared" si="19"/>
        <v>0</v>
      </c>
      <c r="BL139" s="19" t="s">
        <v>253</v>
      </c>
      <c r="BM139" s="191" t="s">
        <v>1068</v>
      </c>
    </row>
    <row r="140" spans="1:65" s="2" customFormat="1" ht="24.2" customHeight="1">
      <c r="A140" s="36"/>
      <c r="B140" s="37"/>
      <c r="C140" s="180" t="s">
        <v>303</v>
      </c>
      <c r="D140" s="180" t="s">
        <v>159</v>
      </c>
      <c r="E140" s="181" t="s">
        <v>1069</v>
      </c>
      <c r="F140" s="182" t="s">
        <v>1070</v>
      </c>
      <c r="G140" s="183" t="s">
        <v>296</v>
      </c>
      <c r="H140" s="184">
        <v>44</v>
      </c>
      <c r="I140" s="185"/>
      <c r="J140" s="186">
        <f t="shared" si="10"/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253</v>
      </c>
      <c r="AT140" s="191" t="s">
        <v>159</v>
      </c>
      <c r="AU140" s="191" t="s">
        <v>77</v>
      </c>
      <c r="AY140" s="19" t="s">
        <v>156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75</v>
      </c>
      <c r="BK140" s="192">
        <f t="shared" si="19"/>
        <v>0</v>
      </c>
      <c r="BL140" s="19" t="s">
        <v>253</v>
      </c>
      <c r="BM140" s="191" t="s">
        <v>1071</v>
      </c>
    </row>
    <row r="141" spans="1:65" s="2" customFormat="1" ht="37.9" customHeight="1">
      <c r="A141" s="36"/>
      <c r="B141" s="37"/>
      <c r="C141" s="180" t="s">
        <v>348</v>
      </c>
      <c r="D141" s="180" t="s">
        <v>159</v>
      </c>
      <c r="E141" s="181" t="s">
        <v>1072</v>
      </c>
      <c r="F141" s="182" t="s">
        <v>1073</v>
      </c>
      <c r="G141" s="183" t="s">
        <v>251</v>
      </c>
      <c r="H141" s="184">
        <v>3.7570000000000001</v>
      </c>
      <c r="I141" s="185"/>
      <c r="J141" s="186">
        <f t="shared" si="10"/>
        <v>0</v>
      </c>
      <c r="K141" s="182" t="s">
        <v>163</v>
      </c>
      <c r="L141" s="41"/>
      <c r="M141" s="187" t="s">
        <v>19</v>
      </c>
      <c r="N141" s="188" t="s">
        <v>39</v>
      </c>
      <c r="O141" s="66"/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253</v>
      </c>
      <c r="AT141" s="191" t="s">
        <v>159</v>
      </c>
      <c r="AU141" s="191" t="s">
        <v>77</v>
      </c>
      <c r="AY141" s="19" t="s">
        <v>156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75</v>
      </c>
      <c r="BK141" s="192">
        <f t="shared" si="19"/>
        <v>0</v>
      </c>
      <c r="BL141" s="19" t="s">
        <v>253</v>
      </c>
      <c r="BM141" s="191" t="s">
        <v>1074</v>
      </c>
    </row>
    <row r="142" spans="1:65" s="2" customFormat="1" ht="37.9" customHeight="1">
      <c r="A142" s="36"/>
      <c r="B142" s="37"/>
      <c r="C142" s="180" t="s">
        <v>352</v>
      </c>
      <c r="D142" s="180" t="s">
        <v>159</v>
      </c>
      <c r="E142" s="181" t="s">
        <v>1075</v>
      </c>
      <c r="F142" s="182" t="s">
        <v>1076</v>
      </c>
      <c r="G142" s="183" t="s">
        <v>251</v>
      </c>
      <c r="H142" s="184">
        <v>0.63300000000000001</v>
      </c>
      <c r="I142" s="185"/>
      <c r="J142" s="186">
        <f t="shared" si="10"/>
        <v>0</v>
      </c>
      <c r="K142" s="182" t="s">
        <v>163</v>
      </c>
      <c r="L142" s="41"/>
      <c r="M142" s="187" t="s">
        <v>19</v>
      </c>
      <c r="N142" s="188" t="s">
        <v>39</v>
      </c>
      <c r="O142" s="66"/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253</v>
      </c>
      <c r="AT142" s="191" t="s">
        <v>159</v>
      </c>
      <c r="AU142" s="191" t="s">
        <v>77</v>
      </c>
      <c r="AY142" s="19" t="s">
        <v>156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75</v>
      </c>
      <c r="BK142" s="192">
        <f t="shared" si="19"/>
        <v>0</v>
      </c>
      <c r="BL142" s="19" t="s">
        <v>253</v>
      </c>
      <c r="BM142" s="191" t="s">
        <v>1077</v>
      </c>
    </row>
    <row r="143" spans="1:65" s="12" customFormat="1" ht="22.9" customHeight="1">
      <c r="B143" s="164"/>
      <c r="C143" s="165"/>
      <c r="D143" s="166" t="s">
        <v>67</v>
      </c>
      <c r="E143" s="178" t="s">
        <v>1078</v>
      </c>
      <c r="F143" s="178" t="s">
        <v>1079</v>
      </c>
      <c r="G143" s="165"/>
      <c r="H143" s="165"/>
      <c r="I143" s="168"/>
      <c r="J143" s="179">
        <f>BK143</f>
        <v>0</v>
      </c>
      <c r="K143" s="165"/>
      <c r="L143" s="170"/>
      <c r="M143" s="171"/>
      <c r="N143" s="172"/>
      <c r="O143" s="172"/>
      <c r="P143" s="173">
        <f>SUM(P144:P163)</f>
        <v>0</v>
      </c>
      <c r="Q143" s="172"/>
      <c r="R143" s="173">
        <f>SUM(R144:R163)</f>
        <v>3.1669999999999997E-2</v>
      </c>
      <c r="S143" s="172"/>
      <c r="T143" s="174">
        <f>SUM(T144:T163)</f>
        <v>0</v>
      </c>
      <c r="AR143" s="175" t="s">
        <v>77</v>
      </c>
      <c r="AT143" s="176" t="s">
        <v>67</v>
      </c>
      <c r="AU143" s="176" t="s">
        <v>75</v>
      </c>
      <c r="AY143" s="175" t="s">
        <v>156</v>
      </c>
      <c r="BK143" s="177">
        <f>SUM(BK144:BK163)</f>
        <v>0</v>
      </c>
    </row>
    <row r="144" spans="1:65" s="2" customFormat="1" ht="14.45" customHeight="1">
      <c r="A144" s="36"/>
      <c r="B144" s="37"/>
      <c r="C144" s="180" t="s">
        <v>356</v>
      </c>
      <c r="D144" s="180" t="s">
        <v>159</v>
      </c>
      <c r="E144" s="181" t="s">
        <v>1080</v>
      </c>
      <c r="F144" s="182" t="s">
        <v>1081</v>
      </c>
      <c r="G144" s="183" t="s">
        <v>345</v>
      </c>
      <c r="H144" s="184">
        <v>46</v>
      </c>
      <c r="I144" s="185"/>
      <c r="J144" s="186">
        <f t="shared" ref="J144:J163" si="20">ROUND(I144*H144,2)</f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 t="shared" ref="P144:P163" si="21">O144*H144</f>
        <v>0</v>
      </c>
      <c r="Q144" s="189">
        <v>3.0000000000000001E-5</v>
      </c>
      <c r="R144" s="189">
        <f t="shared" ref="R144:R163" si="22">Q144*H144</f>
        <v>1.3799999999999999E-3</v>
      </c>
      <c r="S144" s="189">
        <v>0</v>
      </c>
      <c r="T144" s="190">
        <f t="shared" ref="T144:T163" si="23"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253</v>
      </c>
      <c r="AT144" s="191" t="s">
        <v>159</v>
      </c>
      <c r="AU144" s="191" t="s">
        <v>77</v>
      </c>
      <c r="AY144" s="19" t="s">
        <v>156</v>
      </c>
      <c r="BE144" s="192">
        <f t="shared" ref="BE144:BE163" si="24">IF(N144="základní",J144,0)</f>
        <v>0</v>
      </c>
      <c r="BF144" s="192">
        <f t="shared" ref="BF144:BF163" si="25">IF(N144="snížená",J144,0)</f>
        <v>0</v>
      </c>
      <c r="BG144" s="192">
        <f t="shared" ref="BG144:BG163" si="26">IF(N144="zákl. přenesená",J144,0)</f>
        <v>0</v>
      </c>
      <c r="BH144" s="192">
        <f t="shared" ref="BH144:BH163" si="27">IF(N144="sníž. přenesená",J144,0)</f>
        <v>0</v>
      </c>
      <c r="BI144" s="192">
        <f t="shared" ref="BI144:BI163" si="28">IF(N144="nulová",J144,0)</f>
        <v>0</v>
      </c>
      <c r="BJ144" s="19" t="s">
        <v>75</v>
      </c>
      <c r="BK144" s="192">
        <f t="shared" ref="BK144:BK163" si="29">ROUND(I144*H144,2)</f>
        <v>0</v>
      </c>
      <c r="BL144" s="19" t="s">
        <v>253</v>
      </c>
      <c r="BM144" s="191" t="s">
        <v>1082</v>
      </c>
    </row>
    <row r="145" spans="1:65" s="2" customFormat="1" ht="14.45" customHeight="1">
      <c r="A145" s="36"/>
      <c r="B145" s="37"/>
      <c r="C145" s="230" t="s">
        <v>360</v>
      </c>
      <c r="D145" s="230" t="s">
        <v>300</v>
      </c>
      <c r="E145" s="231" t="s">
        <v>1083</v>
      </c>
      <c r="F145" s="232" t="s">
        <v>1084</v>
      </c>
      <c r="G145" s="233" t="s">
        <v>345</v>
      </c>
      <c r="H145" s="234">
        <v>46</v>
      </c>
      <c r="I145" s="235"/>
      <c r="J145" s="236">
        <f t="shared" si="20"/>
        <v>0</v>
      </c>
      <c r="K145" s="232" t="s">
        <v>19</v>
      </c>
      <c r="L145" s="237"/>
      <c r="M145" s="238" t="s">
        <v>19</v>
      </c>
      <c r="N145" s="239" t="s">
        <v>39</v>
      </c>
      <c r="O145" s="66"/>
      <c r="P145" s="189">
        <f t="shared" si="21"/>
        <v>0</v>
      </c>
      <c r="Q145" s="189">
        <v>0</v>
      </c>
      <c r="R145" s="189">
        <f t="shared" si="22"/>
        <v>0</v>
      </c>
      <c r="S145" s="189">
        <v>0</v>
      </c>
      <c r="T145" s="190">
        <f t="shared" si="2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303</v>
      </c>
      <c r="AT145" s="191" t="s">
        <v>300</v>
      </c>
      <c r="AU145" s="191" t="s">
        <v>77</v>
      </c>
      <c r="AY145" s="19" t="s">
        <v>156</v>
      </c>
      <c r="BE145" s="192">
        <f t="shared" si="24"/>
        <v>0</v>
      </c>
      <c r="BF145" s="192">
        <f t="shared" si="25"/>
        <v>0</v>
      </c>
      <c r="BG145" s="192">
        <f t="shared" si="26"/>
        <v>0</v>
      </c>
      <c r="BH145" s="192">
        <f t="shared" si="27"/>
        <v>0</v>
      </c>
      <c r="BI145" s="192">
        <f t="shared" si="28"/>
        <v>0</v>
      </c>
      <c r="BJ145" s="19" t="s">
        <v>75</v>
      </c>
      <c r="BK145" s="192">
        <f t="shared" si="29"/>
        <v>0</v>
      </c>
      <c r="BL145" s="19" t="s">
        <v>253</v>
      </c>
      <c r="BM145" s="191" t="s">
        <v>1085</v>
      </c>
    </row>
    <row r="146" spans="1:65" s="2" customFormat="1" ht="24.2" customHeight="1">
      <c r="A146" s="36"/>
      <c r="B146" s="37"/>
      <c r="C146" s="180" t="s">
        <v>364</v>
      </c>
      <c r="D146" s="180" t="s">
        <v>159</v>
      </c>
      <c r="E146" s="181" t="s">
        <v>1086</v>
      </c>
      <c r="F146" s="182" t="s">
        <v>1087</v>
      </c>
      <c r="G146" s="183" t="s">
        <v>345</v>
      </c>
      <c r="H146" s="184">
        <v>2</v>
      </c>
      <c r="I146" s="185"/>
      <c r="J146" s="186">
        <f t="shared" si="20"/>
        <v>0</v>
      </c>
      <c r="K146" s="182" t="s">
        <v>163</v>
      </c>
      <c r="L146" s="41"/>
      <c r="M146" s="187" t="s">
        <v>19</v>
      </c>
      <c r="N146" s="188" t="s">
        <v>39</v>
      </c>
      <c r="O146" s="66"/>
      <c r="P146" s="189">
        <f t="shared" si="21"/>
        <v>0</v>
      </c>
      <c r="Q146" s="189">
        <v>2.3000000000000001E-4</v>
      </c>
      <c r="R146" s="189">
        <f t="shared" si="22"/>
        <v>4.6000000000000001E-4</v>
      </c>
      <c r="S146" s="189">
        <v>0</v>
      </c>
      <c r="T146" s="190">
        <f t="shared" si="2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253</v>
      </c>
      <c r="AT146" s="191" t="s">
        <v>159</v>
      </c>
      <c r="AU146" s="191" t="s">
        <v>77</v>
      </c>
      <c r="AY146" s="19" t="s">
        <v>156</v>
      </c>
      <c r="BE146" s="192">
        <f t="shared" si="24"/>
        <v>0</v>
      </c>
      <c r="BF146" s="192">
        <f t="shared" si="25"/>
        <v>0</v>
      </c>
      <c r="BG146" s="192">
        <f t="shared" si="26"/>
        <v>0</v>
      </c>
      <c r="BH146" s="192">
        <f t="shared" si="27"/>
        <v>0</v>
      </c>
      <c r="BI146" s="192">
        <f t="shared" si="28"/>
        <v>0</v>
      </c>
      <c r="BJ146" s="19" t="s">
        <v>75</v>
      </c>
      <c r="BK146" s="192">
        <f t="shared" si="29"/>
        <v>0</v>
      </c>
      <c r="BL146" s="19" t="s">
        <v>253</v>
      </c>
      <c r="BM146" s="191" t="s">
        <v>1088</v>
      </c>
    </row>
    <row r="147" spans="1:65" s="2" customFormat="1" ht="24.2" customHeight="1">
      <c r="A147" s="36"/>
      <c r="B147" s="37"/>
      <c r="C147" s="180" t="s">
        <v>370</v>
      </c>
      <c r="D147" s="180" t="s">
        <v>159</v>
      </c>
      <c r="E147" s="181" t="s">
        <v>1089</v>
      </c>
      <c r="F147" s="182" t="s">
        <v>1090</v>
      </c>
      <c r="G147" s="183" t="s">
        <v>345</v>
      </c>
      <c r="H147" s="184">
        <v>1</v>
      </c>
      <c r="I147" s="185"/>
      <c r="J147" s="186">
        <f t="shared" si="20"/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 t="shared" si="21"/>
        <v>0</v>
      </c>
      <c r="Q147" s="189">
        <v>6.2E-4</v>
      </c>
      <c r="R147" s="189">
        <f t="shared" si="22"/>
        <v>6.2E-4</v>
      </c>
      <c r="S147" s="189">
        <v>0</v>
      </c>
      <c r="T147" s="190">
        <f t="shared" si="2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253</v>
      </c>
      <c r="AT147" s="191" t="s">
        <v>159</v>
      </c>
      <c r="AU147" s="191" t="s">
        <v>77</v>
      </c>
      <c r="AY147" s="19" t="s">
        <v>156</v>
      </c>
      <c r="BE147" s="192">
        <f t="shared" si="24"/>
        <v>0</v>
      </c>
      <c r="BF147" s="192">
        <f t="shared" si="25"/>
        <v>0</v>
      </c>
      <c r="BG147" s="192">
        <f t="shared" si="26"/>
        <v>0</v>
      </c>
      <c r="BH147" s="192">
        <f t="shared" si="27"/>
        <v>0</v>
      </c>
      <c r="BI147" s="192">
        <f t="shared" si="28"/>
        <v>0</v>
      </c>
      <c r="BJ147" s="19" t="s">
        <v>75</v>
      </c>
      <c r="BK147" s="192">
        <f t="shared" si="29"/>
        <v>0</v>
      </c>
      <c r="BL147" s="19" t="s">
        <v>253</v>
      </c>
      <c r="BM147" s="191" t="s">
        <v>1091</v>
      </c>
    </row>
    <row r="148" spans="1:65" s="2" customFormat="1" ht="24.2" customHeight="1">
      <c r="A148" s="36"/>
      <c r="B148" s="37"/>
      <c r="C148" s="180" t="s">
        <v>376</v>
      </c>
      <c r="D148" s="180" t="s">
        <v>159</v>
      </c>
      <c r="E148" s="181" t="s">
        <v>1092</v>
      </c>
      <c r="F148" s="182" t="s">
        <v>1093</v>
      </c>
      <c r="G148" s="183" t="s">
        <v>345</v>
      </c>
      <c r="H148" s="184">
        <v>2</v>
      </c>
      <c r="I148" s="185"/>
      <c r="J148" s="186">
        <f t="shared" si="20"/>
        <v>0</v>
      </c>
      <c r="K148" s="182" t="s">
        <v>163</v>
      </c>
      <c r="L148" s="41"/>
      <c r="M148" s="187" t="s">
        <v>19</v>
      </c>
      <c r="N148" s="188" t="s">
        <v>39</v>
      </c>
      <c r="O148" s="66"/>
      <c r="P148" s="189">
        <f t="shared" si="21"/>
        <v>0</v>
      </c>
      <c r="Q148" s="189">
        <v>9.7000000000000005E-4</v>
      </c>
      <c r="R148" s="189">
        <f t="shared" si="22"/>
        <v>1.9400000000000001E-3</v>
      </c>
      <c r="S148" s="189">
        <v>0</v>
      </c>
      <c r="T148" s="190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253</v>
      </c>
      <c r="AT148" s="191" t="s">
        <v>159</v>
      </c>
      <c r="AU148" s="191" t="s">
        <v>77</v>
      </c>
      <c r="AY148" s="19" t="s">
        <v>156</v>
      </c>
      <c r="BE148" s="192">
        <f t="shared" si="24"/>
        <v>0</v>
      </c>
      <c r="BF148" s="192">
        <f t="shared" si="25"/>
        <v>0</v>
      </c>
      <c r="BG148" s="192">
        <f t="shared" si="26"/>
        <v>0</v>
      </c>
      <c r="BH148" s="192">
        <f t="shared" si="27"/>
        <v>0</v>
      </c>
      <c r="BI148" s="192">
        <f t="shared" si="28"/>
        <v>0</v>
      </c>
      <c r="BJ148" s="19" t="s">
        <v>75</v>
      </c>
      <c r="BK148" s="192">
        <f t="shared" si="29"/>
        <v>0</v>
      </c>
      <c r="BL148" s="19" t="s">
        <v>253</v>
      </c>
      <c r="BM148" s="191" t="s">
        <v>1094</v>
      </c>
    </row>
    <row r="149" spans="1:65" s="2" customFormat="1" ht="24.2" customHeight="1">
      <c r="A149" s="36"/>
      <c r="B149" s="37"/>
      <c r="C149" s="180" t="s">
        <v>381</v>
      </c>
      <c r="D149" s="180" t="s">
        <v>159</v>
      </c>
      <c r="E149" s="181" t="s">
        <v>1095</v>
      </c>
      <c r="F149" s="182" t="s">
        <v>1096</v>
      </c>
      <c r="G149" s="183" t="s">
        <v>345</v>
      </c>
      <c r="H149" s="184">
        <v>16</v>
      </c>
      <c r="I149" s="185"/>
      <c r="J149" s="186">
        <f t="shared" si="20"/>
        <v>0</v>
      </c>
      <c r="K149" s="182" t="s">
        <v>163</v>
      </c>
      <c r="L149" s="41"/>
      <c r="M149" s="187" t="s">
        <v>19</v>
      </c>
      <c r="N149" s="188" t="s">
        <v>39</v>
      </c>
      <c r="O149" s="66"/>
      <c r="P149" s="189">
        <f t="shared" si="21"/>
        <v>0</v>
      </c>
      <c r="Q149" s="189">
        <v>2.7999999999999998E-4</v>
      </c>
      <c r="R149" s="189">
        <f t="shared" si="22"/>
        <v>4.4799999999999996E-3</v>
      </c>
      <c r="S149" s="189">
        <v>0</v>
      </c>
      <c r="T149" s="190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253</v>
      </c>
      <c r="AT149" s="191" t="s">
        <v>159</v>
      </c>
      <c r="AU149" s="191" t="s">
        <v>77</v>
      </c>
      <c r="AY149" s="19" t="s">
        <v>156</v>
      </c>
      <c r="BE149" s="192">
        <f t="shared" si="24"/>
        <v>0</v>
      </c>
      <c r="BF149" s="192">
        <f t="shared" si="25"/>
        <v>0</v>
      </c>
      <c r="BG149" s="192">
        <f t="shared" si="26"/>
        <v>0</v>
      </c>
      <c r="BH149" s="192">
        <f t="shared" si="27"/>
        <v>0</v>
      </c>
      <c r="BI149" s="192">
        <f t="shared" si="28"/>
        <v>0</v>
      </c>
      <c r="BJ149" s="19" t="s">
        <v>75</v>
      </c>
      <c r="BK149" s="192">
        <f t="shared" si="29"/>
        <v>0</v>
      </c>
      <c r="BL149" s="19" t="s">
        <v>253</v>
      </c>
      <c r="BM149" s="191" t="s">
        <v>1097</v>
      </c>
    </row>
    <row r="150" spans="1:65" s="2" customFormat="1" ht="37.9" customHeight="1">
      <c r="A150" s="36"/>
      <c r="B150" s="37"/>
      <c r="C150" s="180" t="s">
        <v>386</v>
      </c>
      <c r="D150" s="180" t="s">
        <v>159</v>
      </c>
      <c r="E150" s="181" t="s">
        <v>1098</v>
      </c>
      <c r="F150" s="182" t="s">
        <v>1099</v>
      </c>
      <c r="G150" s="183" t="s">
        <v>345</v>
      </c>
      <c r="H150" s="184">
        <v>39</v>
      </c>
      <c r="I150" s="185"/>
      <c r="J150" s="186">
        <f t="shared" si="20"/>
        <v>0</v>
      </c>
      <c r="K150" s="182" t="s">
        <v>163</v>
      </c>
      <c r="L150" s="41"/>
      <c r="M150" s="187" t="s">
        <v>19</v>
      </c>
      <c r="N150" s="188" t="s">
        <v>39</v>
      </c>
      <c r="O150" s="66"/>
      <c r="P150" s="189">
        <f t="shared" si="21"/>
        <v>0</v>
      </c>
      <c r="Q150" s="189">
        <v>1.1E-4</v>
      </c>
      <c r="R150" s="189">
        <f t="shared" si="22"/>
        <v>4.2900000000000004E-3</v>
      </c>
      <c r="S150" s="189">
        <v>0</v>
      </c>
      <c r="T150" s="190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253</v>
      </c>
      <c r="AT150" s="191" t="s">
        <v>159</v>
      </c>
      <c r="AU150" s="191" t="s">
        <v>77</v>
      </c>
      <c r="AY150" s="19" t="s">
        <v>156</v>
      </c>
      <c r="BE150" s="192">
        <f t="shared" si="24"/>
        <v>0</v>
      </c>
      <c r="BF150" s="192">
        <f t="shared" si="25"/>
        <v>0</v>
      </c>
      <c r="BG150" s="192">
        <f t="shared" si="26"/>
        <v>0</v>
      </c>
      <c r="BH150" s="192">
        <f t="shared" si="27"/>
        <v>0</v>
      </c>
      <c r="BI150" s="192">
        <f t="shared" si="28"/>
        <v>0</v>
      </c>
      <c r="BJ150" s="19" t="s">
        <v>75</v>
      </c>
      <c r="BK150" s="192">
        <f t="shared" si="29"/>
        <v>0</v>
      </c>
      <c r="BL150" s="19" t="s">
        <v>253</v>
      </c>
      <c r="BM150" s="191" t="s">
        <v>1100</v>
      </c>
    </row>
    <row r="151" spans="1:65" s="2" customFormat="1" ht="24.2" customHeight="1">
      <c r="A151" s="36"/>
      <c r="B151" s="37"/>
      <c r="C151" s="180" t="s">
        <v>390</v>
      </c>
      <c r="D151" s="180" t="s">
        <v>159</v>
      </c>
      <c r="E151" s="181" t="s">
        <v>1101</v>
      </c>
      <c r="F151" s="182" t="s">
        <v>1102</v>
      </c>
      <c r="G151" s="183" t="s">
        <v>345</v>
      </c>
      <c r="H151" s="184">
        <v>16</v>
      </c>
      <c r="I151" s="185"/>
      <c r="J151" s="186">
        <f t="shared" si="20"/>
        <v>0</v>
      </c>
      <c r="K151" s="182" t="s">
        <v>163</v>
      </c>
      <c r="L151" s="41"/>
      <c r="M151" s="187" t="s">
        <v>19</v>
      </c>
      <c r="N151" s="188" t="s">
        <v>39</v>
      </c>
      <c r="O151" s="66"/>
      <c r="P151" s="189">
        <f t="shared" si="21"/>
        <v>0</v>
      </c>
      <c r="Q151" s="189">
        <v>2.4000000000000001E-4</v>
      </c>
      <c r="R151" s="189">
        <f t="shared" si="22"/>
        <v>3.8400000000000001E-3</v>
      </c>
      <c r="S151" s="189">
        <v>0</v>
      </c>
      <c r="T151" s="190">
        <f t="shared" si="2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253</v>
      </c>
      <c r="AT151" s="191" t="s">
        <v>159</v>
      </c>
      <c r="AU151" s="191" t="s">
        <v>77</v>
      </c>
      <c r="AY151" s="19" t="s">
        <v>156</v>
      </c>
      <c r="BE151" s="192">
        <f t="shared" si="24"/>
        <v>0</v>
      </c>
      <c r="BF151" s="192">
        <f t="shared" si="25"/>
        <v>0</v>
      </c>
      <c r="BG151" s="192">
        <f t="shared" si="26"/>
        <v>0</v>
      </c>
      <c r="BH151" s="192">
        <f t="shared" si="27"/>
        <v>0</v>
      </c>
      <c r="BI151" s="192">
        <f t="shared" si="28"/>
        <v>0</v>
      </c>
      <c r="BJ151" s="19" t="s">
        <v>75</v>
      </c>
      <c r="BK151" s="192">
        <f t="shared" si="29"/>
        <v>0</v>
      </c>
      <c r="BL151" s="19" t="s">
        <v>253</v>
      </c>
      <c r="BM151" s="191" t="s">
        <v>1103</v>
      </c>
    </row>
    <row r="152" spans="1:65" s="2" customFormat="1" ht="24.2" customHeight="1">
      <c r="A152" s="36"/>
      <c r="B152" s="37"/>
      <c r="C152" s="180" t="s">
        <v>394</v>
      </c>
      <c r="D152" s="180" t="s">
        <v>159</v>
      </c>
      <c r="E152" s="181" t="s">
        <v>1104</v>
      </c>
      <c r="F152" s="182" t="s">
        <v>1105</v>
      </c>
      <c r="G152" s="183" t="s">
        <v>345</v>
      </c>
      <c r="H152" s="184">
        <v>10</v>
      </c>
      <c r="I152" s="185"/>
      <c r="J152" s="186">
        <f t="shared" si="20"/>
        <v>0</v>
      </c>
      <c r="K152" s="182" t="s">
        <v>163</v>
      </c>
      <c r="L152" s="41"/>
      <c r="M152" s="187" t="s">
        <v>19</v>
      </c>
      <c r="N152" s="188" t="s">
        <v>39</v>
      </c>
      <c r="O152" s="66"/>
      <c r="P152" s="189">
        <f t="shared" si="21"/>
        <v>0</v>
      </c>
      <c r="Q152" s="189">
        <v>2.2000000000000001E-4</v>
      </c>
      <c r="R152" s="189">
        <f t="shared" si="22"/>
        <v>2.2000000000000001E-3</v>
      </c>
      <c r="S152" s="189">
        <v>0</v>
      </c>
      <c r="T152" s="190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253</v>
      </c>
      <c r="AT152" s="191" t="s">
        <v>159</v>
      </c>
      <c r="AU152" s="191" t="s">
        <v>77</v>
      </c>
      <c r="AY152" s="19" t="s">
        <v>156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9" t="s">
        <v>75</v>
      </c>
      <c r="BK152" s="192">
        <f t="shared" si="29"/>
        <v>0</v>
      </c>
      <c r="BL152" s="19" t="s">
        <v>253</v>
      </c>
      <c r="BM152" s="191" t="s">
        <v>1106</v>
      </c>
    </row>
    <row r="153" spans="1:65" s="2" customFormat="1" ht="24.2" customHeight="1">
      <c r="A153" s="36"/>
      <c r="B153" s="37"/>
      <c r="C153" s="180" t="s">
        <v>400</v>
      </c>
      <c r="D153" s="180" t="s">
        <v>159</v>
      </c>
      <c r="E153" s="181" t="s">
        <v>1107</v>
      </c>
      <c r="F153" s="182" t="s">
        <v>1108</v>
      </c>
      <c r="G153" s="183" t="s">
        <v>345</v>
      </c>
      <c r="H153" s="184">
        <v>22</v>
      </c>
      <c r="I153" s="185"/>
      <c r="J153" s="186">
        <f t="shared" si="20"/>
        <v>0</v>
      </c>
      <c r="K153" s="182" t="s">
        <v>163</v>
      </c>
      <c r="L153" s="41"/>
      <c r="M153" s="187" t="s">
        <v>19</v>
      </c>
      <c r="N153" s="188" t="s">
        <v>39</v>
      </c>
      <c r="O153" s="66"/>
      <c r="P153" s="189">
        <f t="shared" si="21"/>
        <v>0</v>
      </c>
      <c r="Q153" s="189">
        <v>2.1000000000000001E-4</v>
      </c>
      <c r="R153" s="189">
        <f t="shared" si="22"/>
        <v>4.62E-3</v>
      </c>
      <c r="S153" s="189">
        <v>0</v>
      </c>
      <c r="T153" s="190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253</v>
      </c>
      <c r="AT153" s="191" t="s">
        <v>159</v>
      </c>
      <c r="AU153" s="191" t="s">
        <v>77</v>
      </c>
      <c r="AY153" s="19" t="s">
        <v>156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9" t="s">
        <v>75</v>
      </c>
      <c r="BK153" s="192">
        <f t="shared" si="29"/>
        <v>0</v>
      </c>
      <c r="BL153" s="19" t="s">
        <v>253</v>
      </c>
      <c r="BM153" s="191" t="s">
        <v>1109</v>
      </c>
    </row>
    <row r="154" spans="1:65" s="2" customFormat="1" ht="24.2" customHeight="1">
      <c r="A154" s="36"/>
      <c r="B154" s="37"/>
      <c r="C154" s="180" t="s">
        <v>405</v>
      </c>
      <c r="D154" s="180" t="s">
        <v>159</v>
      </c>
      <c r="E154" s="181" t="s">
        <v>1110</v>
      </c>
      <c r="F154" s="182" t="s">
        <v>1111</v>
      </c>
      <c r="G154" s="183" t="s">
        <v>345</v>
      </c>
      <c r="H154" s="184">
        <v>4</v>
      </c>
      <c r="I154" s="185"/>
      <c r="J154" s="186">
        <f t="shared" si="20"/>
        <v>0</v>
      </c>
      <c r="K154" s="182" t="s">
        <v>163</v>
      </c>
      <c r="L154" s="41"/>
      <c r="M154" s="187" t="s">
        <v>19</v>
      </c>
      <c r="N154" s="188" t="s">
        <v>39</v>
      </c>
      <c r="O154" s="66"/>
      <c r="P154" s="189">
        <f t="shared" si="21"/>
        <v>0</v>
      </c>
      <c r="Q154" s="189">
        <v>3.4000000000000002E-4</v>
      </c>
      <c r="R154" s="189">
        <f t="shared" si="22"/>
        <v>1.3600000000000001E-3</v>
      </c>
      <c r="S154" s="189">
        <v>0</v>
      </c>
      <c r="T154" s="190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253</v>
      </c>
      <c r="AT154" s="191" t="s">
        <v>159</v>
      </c>
      <c r="AU154" s="191" t="s">
        <v>77</v>
      </c>
      <c r="AY154" s="19" t="s">
        <v>156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9" t="s">
        <v>75</v>
      </c>
      <c r="BK154" s="192">
        <f t="shared" si="29"/>
        <v>0</v>
      </c>
      <c r="BL154" s="19" t="s">
        <v>253</v>
      </c>
      <c r="BM154" s="191" t="s">
        <v>1112</v>
      </c>
    </row>
    <row r="155" spans="1:65" s="2" customFormat="1" ht="24.2" customHeight="1">
      <c r="A155" s="36"/>
      <c r="B155" s="37"/>
      <c r="C155" s="180" t="s">
        <v>412</v>
      </c>
      <c r="D155" s="180" t="s">
        <v>159</v>
      </c>
      <c r="E155" s="181" t="s">
        <v>1113</v>
      </c>
      <c r="F155" s="182" t="s">
        <v>1114</v>
      </c>
      <c r="G155" s="183" t="s">
        <v>345</v>
      </c>
      <c r="H155" s="184">
        <v>1</v>
      </c>
      <c r="I155" s="185"/>
      <c r="J155" s="186">
        <f t="shared" si="20"/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si="21"/>
        <v>0</v>
      </c>
      <c r="Q155" s="189">
        <v>5.0000000000000001E-4</v>
      </c>
      <c r="R155" s="189">
        <f t="shared" si="22"/>
        <v>5.0000000000000001E-4</v>
      </c>
      <c r="S155" s="189">
        <v>0</v>
      </c>
      <c r="T155" s="190">
        <f t="shared" si="2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9" t="s">
        <v>75</v>
      </c>
      <c r="BK155" s="192">
        <f t="shared" si="29"/>
        <v>0</v>
      </c>
      <c r="BL155" s="19" t="s">
        <v>253</v>
      </c>
      <c r="BM155" s="191" t="s">
        <v>1115</v>
      </c>
    </row>
    <row r="156" spans="1:65" s="2" customFormat="1" ht="24.2" customHeight="1">
      <c r="A156" s="36"/>
      <c r="B156" s="37"/>
      <c r="C156" s="180" t="s">
        <v>417</v>
      </c>
      <c r="D156" s="180" t="s">
        <v>159</v>
      </c>
      <c r="E156" s="181" t="s">
        <v>1116</v>
      </c>
      <c r="F156" s="182" t="s">
        <v>1117</v>
      </c>
      <c r="G156" s="183" t="s">
        <v>345</v>
      </c>
      <c r="H156" s="184">
        <v>1</v>
      </c>
      <c r="I156" s="185"/>
      <c r="J156" s="186">
        <f t="shared" si="2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21"/>
        <v>0</v>
      </c>
      <c r="Q156" s="189">
        <v>6.9999999999999999E-4</v>
      </c>
      <c r="R156" s="189">
        <f t="shared" si="22"/>
        <v>6.9999999999999999E-4</v>
      </c>
      <c r="S156" s="189">
        <v>0</v>
      </c>
      <c r="T156" s="190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9" t="s">
        <v>75</v>
      </c>
      <c r="BK156" s="192">
        <f t="shared" si="29"/>
        <v>0</v>
      </c>
      <c r="BL156" s="19" t="s">
        <v>253</v>
      </c>
      <c r="BM156" s="191" t="s">
        <v>1118</v>
      </c>
    </row>
    <row r="157" spans="1:65" s="2" customFormat="1" ht="24.2" customHeight="1">
      <c r="A157" s="36"/>
      <c r="B157" s="37"/>
      <c r="C157" s="180" t="s">
        <v>421</v>
      </c>
      <c r="D157" s="180" t="s">
        <v>159</v>
      </c>
      <c r="E157" s="181" t="s">
        <v>1119</v>
      </c>
      <c r="F157" s="182" t="s">
        <v>1120</v>
      </c>
      <c r="G157" s="183" t="s">
        <v>345</v>
      </c>
      <c r="H157" s="184">
        <v>2</v>
      </c>
      <c r="I157" s="185"/>
      <c r="J157" s="186">
        <f t="shared" si="20"/>
        <v>0</v>
      </c>
      <c r="K157" s="182" t="s">
        <v>163</v>
      </c>
      <c r="L157" s="41"/>
      <c r="M157" s="187" t="s">
        <v>19</v>
      </c>
      <c r="N157" s="188" t="s">
        <v>39</v>
      </c>
      <c r="O157" s="66"/>
      <c r="P157" s="189">
        <f t="shared" si="21"/>
        <v>0</v>
      </c>
      <c r="Q157" s="189">
        <v>1.07E-3</v>
      </c>
      <c r="R157" s="189">
        <f t="shared" si="22"/>
        <v>2.14E-3</v>
      </c>
      <c r="S157" s="189">
        <v>0</v>
      </c>
      <c r="T157" s="190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253</v>
      </c>
      <c r="AT157" s="191" t="s">
        <v>159</v>
      </c>
      <c r="AU157" s="191" t="s">
        <v>77</v>
      </c>
      <c r="AY157" s="19" t="s">
        <v>156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9" t="s">
        <v>75</v>
      </c>
      <c r="BK157" s="192">
        <f t="shared" si="29"/>
        <v>0</v>
      </c>
      <c r="BL157" s="19" t="s">
        <v>253</v>
      </c>
      <c r="BM157" s="191" t="s">
        <v>1121</v>
      </c>
    </row>
    <row r="158" spans="1:65" s="2" customFormat="1" ht="37.9" customHeight="1">
      <c r="A158" s="36"/>
      <c r="B158" s="37"/>
      <c r="C158" s="180" t="s">
        <v>425</v>
      </c>
      <c r="D158" s="180" t="s">
        <v>159</v>
      </c>
      <c r="E158" s="181" t="s">
        <v>1122</v>
      </c>
      <c r="F158" s="182" t="s">
        <v>1123</v>
      </c>
      <c r="G158" s="183" t="s">
        <v>345</v>
      </c>
      <c r="H158" s="184">
        <v>2</v>
      </c>
      <c r="I158" s="185"/>
      <c r="J158" s="186">
        <f t="shared" si="2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21"/>
        <v>0</v>
      </c>
      <c r="Q158" s="189">
        <v>5.6999999999999998E-4</v>
      </c>
      <c r="R158" s="189">
        <f t="shared" si="22"/>
        <v>1.14E-3</v>
      </c>
      <c r="S158" s="189">
        <v>0</v>
      </c>
      <c r="T158" s="190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9" t="s">
        <v>75</v>
      </c>
      <c r="BK158" s="192">
        <f t="shared" si="29"/>
        <v>0</v>
      </c>
      <c r="BL158" s="19" t="s">
        <v>253</v>
      </c>
      <c r="BM158" s="191" t="s">
        <v>1124</v>
      </c>
    </row>
    <row r="159" spans="1:65" s="2" customFormat="1" ht="24.2" customHeight="1">
      <c r="A159" s="36"/>
      <c r="B159" s="37"/>
      <c r="C159" s="180" t="s">
        <v>429</v>
      </c>
      <c r="D159" s="180" t="s">
        <v>159</v>
      </c>
      <c r="E159" s="181" t="s">
        <v>1125</v>
      </c>
      <c r="F159" s="182" t="s">
        <v>1126</v>
      </c>
      <c r="G159" s="183" t="s">
        <v>345</v>
      </c>
      <c r="H159" s="184">
        <v>1</v>
      </c>
      <c r="I159" s="185"/>
      <c r="J159" s="186">
        <f t="shared" si="20"/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 t="shared" si="21"/>
        <v>0</v>
      </c>
      <c r="Q159" s="189">
        <v>2E-3</v>
      </c>
      <c r="R159" s="189">
        <f t="shared" si="22"/>
        <v>2E-3</v>
      </c>
      <c r="S159" s="189">
        <v>0</v>
      </c>
      <c r="T159" s="190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9" t="s">
        <v>75</v>
      </c>
      <c r="BK159" s="192">
        <f t="shared" si="29"/>
        <v>0</v>
      </c>
      <c r="BL159" s="19" t="s">
        <v>253</v>
      </c>
      <c r="BM159" s="191" t="s">
        <v>1127</v>
      </c>
    </row>
    <row r="160" spans="1:65" s="2" customFormat="1" ht="24.2" customHeight="1">
      <c r="A160" s="36"/>
      <c r="B160" s="37"/>
      <c r="C160" s="230" t="s">
        <v>433</v>
      </c>
      <c r="D160" s="230" t="s">
        <v>300</v>
      </c>
      <c r="E160" s="231" t="s">
        <v>1128</v>
      </c>
      <c r="F160" s="232" t="s">
        <v>1129</v>
      </c>
      <c r="G160" s="233" t="s">
        <v>1130</v>
      </c>
      <c r="H160" s="234">
        <v>1</v>
      </c>
      <c r="I160" s="235"/>
      <c r="J160" s="236">
        <f t="shared" si="20"/>
        <v>0</v>
      </c>
      <c r="K160" s="232" t="s">
        <v>19</v>
      </c>
      <c r="L160" s="237"/>
      <c r="M160" s="238" t="s">
        <v>19</v>
      </c>
      <c r="N160" s="239" t="s">
        <v>39</v>
      </c>
      <c r="O160" s="66"/>
      <c r="P160" s="189">
        <f t="shared" si="21"/>
        <v>0</v>
      </c>
      <c r="Q160" s="189">
        <v>0</v>
      </c>
      <c r="R160" s="189">
        <f t="shared" si="22"/>
        <v>0</v>
      </c>
      <c r="S160" s="189">
        <v>0</v>
      </c>
      <c r="T160" s="190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303</v>
      </c>
      <c r="AT160" s="191" t="s">
        <v>300</v>
      </c>
      <c r="AU160" s="191" t="s">
        <v>77</v>
      </c>
      <c r="AY160" s="19" t="s">
        <v>156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9" t="s">
        <v>75</v>
      </c>
      <c r="BK160" s="192">
        <f t="shared" si="29"/>
        <v>0</v>
      </c>
      <c r="BL160" s="19" t="s">
        <v>253</v>
      </c>
      <c r="BM160" s="191" t="s">
        <v>1131</v>
      </c>
    </row>
    <row r="161" spans="1:65" s="2" customFormat="1" ht="37.9" customHeight="1">
      <c r="A161" s="36"/>
      <c r="B161" s="37"/>
      <c r="C161" s="180" t="s">
        <v>438</v>
      </c>
      <c r="D161" s="180" t="s">
        <v>159</v>
      </c>
      <c r="E161" s="181" t="s">
        <v>1132</v>
      </c>
      <c r="F161" s="182" t="s">
        <v>1133</v>
      </c>
      <c r="G161" s="183" t="s">
        <v>251</v>
      </c>
      <c r="H161" s="184">
        <v>0.106</v>
      </c>
      <c r="I161" s="185"/>
      <c r="J161" s="186">
        <f t="shared" si="20"/>
        <v>0</v>
      </c>
      <c r="K161" s="182" t="s">
        <v>163</v>
      </c>
      <c r="L161" s="41"/>
      <c r="M161" s="187" t="s">
        <v>19</v>
      </c>
      <c r="N161" s="188" t="s">
        <v>39</v>
      </c>
      <c r="O161" s="66"/>
      <c r="P161" s="189">
        <f t="shared" si="21"/>
        <v>0</v>
      </c>
      <c r="Q161" s="189">
        <v>0</v>
      </c>
      <c r="R161" s="189">
        <f t="shared" si="22"/>
        <v>0</v>
      </c>
      <c r="S161" s="189">
        <v>0</v>
      </c>
      <c r="T161" s="190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253</v>
      </c>
      <c r="AT161" s="191" t="s">
        <v>159</v>
      </c>
      <c r="AU161" s="191" t="s">
        <v>77</v>
      </c>
      <c r="AY161" s="19" t="s">
        <v>156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9" t="s">
        <v>75</v>
      </c>
      <c r="BK161" s="192">
        <f t="shared" si="29"/>
        <v>0</v>
      </c>
      <c r="BL161" s="19" t="s">
        <v>253</v>
      </c>
      <c r="BM161" s="191" t="s">
        <v>1134</v>
      </c>
    </row>
    <row r="162" spans="1:65" s="2" customFormat="1" ht="14.45" customHeight="1">
      <c r="A162" s="36"/>
      <c r="B162" s="37"/>
      <c r="C162" s="180" t="s">
        <v>443</v>
      </c>
      <c r="D162" s="180" t="s">
        <v>159</v>
      </c>
      <c r="E162" s="181" t="s">
        <v>1135</v>
      </c>
      <c r="F162" s="182" t="s">
        <v>1136</v>
      </c>
      <c r="G162" s="183" t="s">
        <v>1130</v>
      </c>
      <c r="H162" s="184">
        <v>1</v>
      </c>
      <c r="I162" s="185"/>
      <c r="J162" s="186">
        <f t="shared" si="20"/>
        <v>0</v>
      </c>
      <c r="K162" s="182" t="s">
        <v>19</v>
      </c>
      <c r="L162" s="41"/>
      <c r="M162" s="187" t="s">
        <v>19</v>
      </c>
      <c r="N162" s="188" t="s">
        <v>39</v>
      </c>
      <c r="O162" s="66"/>
      <c r="P162" s="189">
        <f t="shared" si="21"/>
        <v>0</v>
      </c>
      <c r="Q162" s="189">
        <v>0</v>
      </c>
      <c r="R162" s="189">
        <f t="shared" si="22"/>
        <v>0</v>
      </c>
      <c r="S162" s="189">
        <v>0</v>
      </c>
      <c r="T162" s="190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9" t="s">
        <v>75</v>
      </c>
      <c r="BK162" s="192">
        <f t="shared" si="29"/>
        <v>0</v>
      </c>
      <c r="BL162" s="19" t="s">
        <v>253</v>
      </c>
      <c r="BM162" s="191" t="s">
        <v>1137</v>
      </c>
    </row>
    <row r="163" spans="1:65" s="2" customFormat="1" ht="14.45" customHeight="1">
      <c r="A163" s="36"/>
      <c r="B163" s="37"/>
      <c r="C163" s="180" t="s">
        <v>448</v>
      </c>
      <c r="D163" s="180" t="s">
        <v>159</v>
      </c>
      <c r="E163" s="181" t="s">
        <v>1138</v>
      </c>
      <c r="F163" s="182" t="s">
        <v>1139</v>
      </c>
      <c r="G163" s="183" t="s">
        <v>345</v>
      </c>
      <c r="H163" s="184">
        <v>2</v>
      </c>
      <c r="I163" s="185"/>
      <c r="J163" s="186">
        <f t="shared" si="20"/>
        <v>0</v>
      </c>
      <c r="K163" s="182" t="s">
        <v>19</v>
      </c>
      <c r="L163" s="41"/>
      <c r="M163" s="187" t="s">
        <v>19</v>
      </c>
      <c r="N163" s="188" t="s">
        <v>39</v>
      </c>
      <c r="O163" s="66"/>
      <c r="P163" s="189">
        <f t="shared" si="21"/>
        <v>0</v>
      </c>
      <c r="Q163" s="189">
        <v>0</v>
      </c>
      <c r="R163" s="189">
        <f t="shared" si="22"/>
        <v>0</v>
      </c>
      <c r="S163" s="189">
        <v>0</v>
      </c>
      <c r="T163" s="190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253</v>
      </c>
      <c r="AT163" s="191" t="s">
        <v>159</v>
      </c>
      <c r="AU163" s="191" t="s">
        <v>77</v>
      </c>
      <c r="AY163" s="19" t="s">
        <v>156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9" t="s">
        <v>75</v>
      </c>
      <c r="BK163" s="192">
        <f t="shared" si="29"/>
        <v>0</v>
      </c>
      <c r="BL163" s="19" t="s">
        <v>253</v>
      </c>
      <c r="BM163" s="191" t="s">
        <v>1140</v>
      </c>
    </row>
    <row r="164" spans="1:65" s="12" customFormat="1" ht="22.9" customHeight="1">
      <c r="B164" s="164"/>
      <c r="C164" s="165"/>
      <c r="D164" s="166" t="s">
        <v>67</v>
      </c>
      <c r="E164" s="178" t="s">
        <v>1141</v>
      </c>
      <c r="F164" s="178" t="s">
        <v>1142</v>
      </c>
      <c r="G164" s="165"/>
      <c r="H164" s="165"/>
      <c r="I164" s="168"/>
      <c r="J164" s="179">
        <f>BK164</f>
        <v>0</v>
      </c>
      <c r="K164" s="165"/>
      <c r="L164" s="170"/>
      <c r="M164" s="171"/>
      <c r="N164" s="172"/>
      <c r="O164" s="172"/>
      <c r="P164" s="173">
        <f>SUM(P165:P193)</f>
        <v>0</v>
      </c>
      <c r="Q164" s="172"/>
      <c r="R164" s="173">
        <f>SUM(R165:R193)</f>
        <v>1.1044399999999999</v>
      </c>
      <c r="S164" s="172"/>
      <c r="T164" s="174">
        <f>SUM(T165:T193)</f>
        <v>2.8052600000000005</v>
      </c>
      <c r="AR164" s="175" t="s">
        <v>77</v>
      </c>
      <c r="AT164" s="176" t="s">
        <v>67</v>
      </c>
      <c r="AU164" s="176" t="s">
        <v>75</v>
      </c>
      <c r="AY164" s="175" t="s">
        <v>156</v>
      </c>
      <c r="BK164" s="177">
        <f>SUM(BK165:BK193)</f>
        <v>0</v>
      </c>
    </row>
    <row r="165" spans="1:65" s="2" customFormat="1" ht="37.9" customHeight="1">
      <c r="A165" s="36"/>
      <c r="B165" s="37"/>
      <c r="C165" s="180" t="s">
        <v>453</v>
      </c>
      <c r="D165" s="180" t="s">
        <v>159</v>
      </c>
      <c r="E165" s="181" t="s">
        <v>1143</v>
      </c>
      <c r="F165" s="182" t="s">
        <v>1144</v>
      </c>
      <c r="G165" s="183" t="s">
        <v>345</v>
      </c>
      <c r="H165" s="184">
        <v>39</v>
      </c>
      <c r="I165" s="185"/>
      <c r="J165" s="186">
        <f t="shared" ref="J165:J193" si="30">ROUND(I165*H165,2)</f>
        <v>0</v>
      </c>
      <c r="K165" s="182" t="s">
        <v>163</v>
      </c>
      <c r="L165" s="41"/>
      <c r="M165" s="187" t="s">
        <v>19</v>
      </c>
      <c r="N165" s="188" t="s">
        <v>39</v>
      </c>
      <c r="O165" s="66"/>
      <c r="P165" s="189">
        <f t="shared" ref="P165:P193" si="31">O165*H165</f>
        <v>0</v>
      </c>
      <c r="Q165" s="189">
        <v>0</v>
      </c>
      <c r="R165" s="189">
        <f t="shared" ref="R165:R193" si="32">Q165*H165</f>
        <v>0</v>
      </c>
      <c r="S165" s="189">
        <v>0</v>
      </c>
      <c r="T165" s="190">
        <f t="shared" ref="T165:T193" si="33"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253</v>
      </c>
      <c r="AT165" s="191" t="s">
        <v>159</v>
      </c>
      <c r="AU165" s="191" t="s">
        <v>77</v>
      </c>
      <c r="AY165" s="19" t="s">
        <v>156</v>
      </c>
      <c r="BE165" s="192">
        <f t="shared" ref="BE165:BE193" si="34">IF(N165="základní",J165,0)</f>
        <v>0</v>
      </c>
      <c r="BF165" s="192">
        <f t="shared" ref="BF165:BF193" si="35">IF(N165="snížená",J165,0)</f>
        <v>0</v>
      </c>
      <c r="BG165" s="192">
        <f t="shared" ref="BG165:BG193" si="36">IF(N165="zákl. přenesená",J165,0)</f>
        <v>0</v>
      </c>
      <c r="BH165" s="192">
        <f t="shared" ref="BH165:BH193" si="37">IF(N165="sníž. přenesená",J165,0)</f>
        <v>0</v>
      </c>
      <c r="BI165" s="192">
        <f t="shared" ref="BI165:BI193" si="38">IF(N165="nulová",J165,0)</f>
        <v>0</v>
      </c>
      <c r="BJ165" s="19" t="s">
        <v>75</v>
      </c>
      <c r="BK165" s="192">
        <f t="shared" ref="BK165:BK193" si="39">ROUND(I165*H165,2)</f>
        <v>0</v>
      </c>
      <c r="BL165" s="19" t="s">
        <v>253</v>
      </c>
      <c r="BM165" s="191" t="s">
        <v>1145</v>
      </c>
    </row>
    <row r="166" spans="1:65" s="2" customFormat="1" ht="14.45" customHeight="1">
      <c r="A166" s="36"/>
      <c r="B166" s="37"/>
      <c r="C166" s="180" t="s">
        <v>457</v>
      </c>
      <c r="D166" s="180" t="s">
        <v>159</v>
      </c>
      <c r="E166" s="181" t="s">
        <v>1146</v>
      </c>
      <c r="F166" s="182" t="s">
        <v>1147</v>
      </c>
      <c r="G166" s="183" t="s">
        <v>162</v>
      </c>
      <c r="H166" s="184">
        <v>110</v>
      </c>
      <c r="I166" s="185"/>
      <c r="J166" s="186">
        <f t="shared" si="30"/>
        <v>0</v>
      </c>
      <c r="K166" s="182" t="s">
        <v>163</v>
      </c>
      <c r="L166" s="41"/>
      <c r="M166" s="187" t="s">
        <v>19</v>
      </c>
      <c r="N166" s="188" t="s">
        <v>39</v>
      </c>
      <c r="O166" s="66"/>
      <c r="P166" s="189">
        <f t="shared" si="31"/>
        <v>0</v>
      </c>
      <c r="Q166" s="189">
        <v>0</v>
      </c>
      <c r="R166" s="189">
        <f t="shared" si="32"/>
        <v>0</v>
      </c>
      <c r="S166" s="189">
        <v>2.3800000000000002E-2</v>
      </c>
      <c r="T166" s="190">
        <f t="shared" si="33"/>
        <v>2.6180000000000003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253</v>
      </c>
      <c r="AT166" s="191" t="s">
        <v>159</v>
      </c>
      <c r="AU166" s="191" t="s">
        <v>77</v>
      </c>
      <c r="AY166" s="19" t="s">
        <v>156</v>
      </c>
      <c r="BE166" s="192">
        <f t="shared" si="34"/>
        <v>0</v>
      </c>
      <c r="BF166" s="192">
        <f t="shared" si="35"/>
        <v>0</v>
      </c>
      <c r="BG166" s="192">
        <f t="shared" si="36"/>
        <v>0</v>
      </c>
      <c r="BH166" s="192">
        <f t="shared" si="37"/>
        <v>0</v>
      </c>
      <c r="BI166" s="192">
        <f t="shared" si="38"/>
        <v>0</v>
      </c>
      <c r="BJ166" s="19" t="s">
        <v>75</v>
      </c>
      <c r="BK166" s="192">
        <f t="shared" si="39"/>
        <v>0</v>
      </c>
      <c r="BL166" s="19" t="s">
        <v>253</v>
      </c>
      <c r="BM166" s="191" t="s">
        <v>1148</v>
      </c>
    </row>
    <row r="167" spans="1:65" s="2" customFormat="1" ht="24.2" customHeight="1">
      <c r="A167" s="36"/>
      <c r="B167" s="37"/>
      <c r="C167" s="180" t="s">
        <v>461</v>
      </c>
      <c r="D167" s="180" t="s">
        <v>159</v>
      </c>
      <c r="E167" s="181" t="s">
        <v>1149</v>
      </c>
      <c r="F167" s="182" t="s">
        <v>1150</v>
      </c>
      <c r="G167" s="183" t="s">
        <v>345</v>
      </c>
      <c r="H167" s="184">
        <v>3</v>
      </c>
      <c r="I167" s="185"/>
      <c r="J167" s="186">
        <f t="shared" si="30"/>
        <v>0</v>
      </c>
      <c r="K167" s="182" t="s">
        <v>163</v>
      </c>
      <c r="L167" s="41"/>
      <c r="M167" s="187" t="s">
        <v>19</v>
      </c>
      <c r="N167" s="188" t="s">
        <v>39</v>
      </c>
      <c r="O167" s="66"/>
      <c r="P167" s="189">
        <f t="shared" si="31"/>
        <v>0</v>
      </c>
      <c r="Q167" s="189">
        <v>8.0000000000000007E-5</v>
      </c>
      <c r="R167" s="189">
        <f t="shared" si="32"/>
        <v>2.4000000000000003E-4</v>
      </c>
      <c r="S167" s="189">
        <v>2.4930000000000001E-2</v>
      </c>
      <c r="T167" s="190">
        <f t="shared" si="33"/>
        <v>7.4789999999999995E-2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253</v>
      </c>
      <c r="AT167" s="191" t="s">
        <v>159</v>
      </c>
      <c r="AU167" s="191" t="s">
        <v>77</v>
      </c>
      <c r="AY167" s="19" t="s">
        <v>156</v>
      </c>
      <c r="BE167" s="192">
        <f t="shared" si="34"/>
        <v>0</v>
      </c>
      <c r="BF167" s="192">
        <f t="shared" si="35"/>
        <v>0</v>
      </c>
      <c r="BG167" s="192">
        <f t="shared" si="36"/>
        <v>0</v>
      </c>
      <c r="BH167" s="192">
        <f t="shared" si="37"/>
        <v>0</v>
      </c>
      <c r="BI167" s="192">
        <f t="shared" si="38"/>
        <v>0</v>
      </c>
      <c r="BJ167" s="19" t="s">
        <v>75</v>
      </c>
      <c r="BK167" s="192">
        <f t="shared" si="39"/>
        <v>0</v>
      </c>
      <c r="BL167" s="19" t="s">
        <v>253</v>
      </c>
      <c r="BM167" s="191" t="s">
        <v>1151</v>
      </c>
    </row>
    <row r="168" spans="1:65" s="2" customFormat="1" ht="24.2" customHeight="1">
      <c r="A168" s="36"/>
      <c r="B168" s="37"/>
      <c r="C168" s="180" t="s">
        <v>467</v>
      </c>
      <c r="D168" s="180" t="s">
        <v>159</v>
      </c>
      <c r="E168" s="181" t="s">
        <v>1152</v>
      </c>
      <c r="F168" s="182" t="s">
        <v>1153</v>
      </c>
      <c r="G168" s="183" t="s">
        <v>345</v>
      </c>
      <c r="H168" s="184">
        <v>3</v>
      </c>
      <c r="I168" s="185"/>
      <c r="J168" s="186">
        <f t="shared" si="30"/>
        <v>0</v>
      </c>
      <c r="K168" s="182" t="s">
        <v>163</v>
      </c>
      <c r="L168" s="41"/>
      <c r="M168" s="187" t="s">
        <v>19</v>
      </c>
      <c r="N168" s="188" t="s">
        <v>39</v>
      </c>
      <c r="O168" s="66"/>
      <c r="P168" s="189">
        <f t="shared" si="31"/>
        <v>0</v>
      </c>
      <c r="Q168" s="189">
        <v>1E-4</v>
      </c>
      <c r="R168" s="189">
        <f t="shared" si="32"/>
        <v>3.0000000000000003E-4</v>
      </c>
      <c r="S168" s="189">
        <v>3.7490000000000002E-2</v>
      </c>
      <c r="T168" s="190">
        <f t="shared" si="33"/>
        <v>0.11247000000000001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253</v>
      </c>
      <c r="AT168" s="191" t="s">
        <v>159</v>
      </c>
      <c r="AU168" s="191" t="s">
        <v>77</v>
      </c>
      <c r="AY168" s="19" t="s">
        <v>156</v>
      </c>
      <c r="BE168" s="192">
        <f t="shared" si="34"/>
        <v>0</v>
      </c>
      <c r="BF168" s="192">
        <f t="shared" si="35"/>
        <v>0</v>
      </c>
      <c r="BG168" s="192">
        <f t="shared" si="36"/>
        <v>0</v>
      </c>
      <c r="BH168" s="192">
        <f t="shared" si="37"/>
        <v>0</v>
      </c>
      <c r="BI168" s="192">
        <f t="shared" si="38"/>
        <v>0</v>
      </c>
      <c r="BJ168" s="19" t="s">
        <v>75</v>
      </c>
      <c r="BK168" s="192">
        <f t="shared" si="39"/>
        <v>0</v>
      </c>
      <c r="BL168" s="19" t="s">
        <v>253</v>
      </c>
      <c r="BM168" s="191" t="s">
        <v>1154</v>
      </c>
    </row>
    <row r="169" spans="1:65" s="2" customFormat="1" ht="24.2" customHeight="1">
      <c r="A169" s="36"/>
      <c r="B169" s="37"/>
      <c r="C169" s="230" t="s">
        <v>474</v>
      </c>
      <c r="D169" s="230" t="s">
        <v>300</v>
      </c>
      <c r="E169" s="231" t="s">
        <v>1155</v>
      </c>
      <c r="F169" s="232" t="s">
        <v>1156</v>
      </c>
      <c r="G169" s="233" t="s">
        <v>345</v>
      </c>
      <c r="H169" s="234">
        <v>1</v>
      </c>
      <c r="I169" s="235"/>
      <c r="J169" s="236">
        <f t="shared" si="30"/>
        <v>0</v>
      </c>
      <c r="K169" s="232" t="s">
        <v>163</v>
      </c>
      <c r="L169" s="237"/>
      <c r="M169" s="238" t="s">
        <v>19</v>
      </c>
      <c r="N169" s="239" t="s">
        <v>39</v>
      </c>
      <c r="O169" s="66"/>
      <c r="P169" s="189">
        <f t="shared" si="31"/>
        <v>0</v>
      </c>
      <c r="Q169" s="189">
        <v>1.32E-2</v>
      </c>
      <c r="R169" s="189">
        <f t="shared" si="32"/>
        <v>1.32E-2</v>
      </c>
      <c r="S169" s="189">
        <v>0</v>
      </c>
      <c r="T169" s="190">
        <f t="shared" si="3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303</v>
      </c>
      <c r="AT169" s="191" t="s">
        <v>300</v>
      </c>
      <c r="AU169" s="191" t="s">
        <v>77</v>
      </c>
      <c r="AY169" s="19" t="s">
        <v>156</v>
      </c>
      <c r="BE169" s="192">
        <f t="shared" si="34"/>
        <v>0</v>
      </c>
      <c r="BF169" s="192">
        <f t="shared" si="35"/>
        <v>0</v>
      </c>
      <c r="BG169" s="192">
        <f t="shared" si="36"/>
        <v>0</v>
      </c>
      <c r="BH169" s="192">
        <f t="shared" si="37"/>
        <v>0</v>
      </c>
      <c r="BI169" s="192">
        <f t="shared" si="38"/>
        <v>0</v>
      </c>
      <c r="BJ169" s="19" t="s">
        <v>75</v>
      </c>
      <c r="BK169" s="192">
        <f t="shared" si="39"/>
        <v>0</v>
      </c>
      <c r="BL169" s="19" t="s">
        <v>253</v>
      </c>
      <c r="BM169" s="191" t="s">
        <v>1157</v>
      </c>
    </row>
    <row r="170" spans="1:65" s="2" customFormat="1" ht="24.2" customHeight="1">
      <c r="A170" s="36"/>
      <c r="B170" s="37"/>
      <c r="C170" s="230" t="s">
        <v>479</v>
      </c>
      <c r="D170" s="230" t="s">
        <v>300</v>
      </c>
      <c r="E170" s="231" t="s">
        <v>1158</v>
      </c>
      <c r="F170" s="232" t="s">
        <v>1159</v>
      </c>
      <c r="G170" s="233" t="s">
        <v>345</v>
      </c>
      <c r="H170" s="234">
        <v>1</v>
      </c>
      <c r="I170" s="235"/>
      <c r="J170" s="236">
        <f t="shared" si="30"/>
        <v>0</v>
      </c>
      <c r="K170" s="232" t="s">
        <v>19</v>
      </c>
      <c r="L170" s="237"/>
      <c r="M170" s="238" t="s">
        <v>19</v>
      </c>
      <c r="N170" s="239" t="s">
        <v>39</v>
      </c>
      <c r="O170" s="66"/>
      <c r="P170" s="189">
        <f t="shared" si="31"/>
        <v>0</v>
      </c>
      <c r="Q170" s="189">
        <v>1.32E-2</v>
      </c>
      <c r="R170" s="189">
        <f t="shared" si="32"/>
        <v>1.32E-2</v>
      </c>
      <c r="S170" s="189">
        <v>0</v>
      </c>
      <c r="T170" s="190">
        <f t="shared" si="3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303</v>
      </c>
      <c r="AT170" s="191" t="s">
        <v>300</v>
      </c>
      <c r="AU170" s="191" t="s">
        <v>77</v>
      </c>
      <c r="AY170" s="19" t="s">
        <v>156</v>
      </c>
      <c r="BE170" s="192">
        <f t="shared" si="34"/>
        <v>0</v>
      </c>
      <c r="BF170" s="192">
        <f t="shared" si="35"/>
        <v>0</v>
      </c>
      <c r="BG170" s="192">
        <f t="shared" si="36"/>
        <v>0</v>
      </c>
      <c r="BH170" s="192">
        <f t="shared" si="37"/>
        <v>0</v>
      </c>
      <c r="BI170" s="192">
        <f t="shared" si="38"/>
        <v>0</v>
      </c>
      <c r="BJ170" s="19" t="s">
        <v>75</v>
      </c>
      <c r="BK170" s="192">
        <f t="shared" si="39"/>
        <v>0</v>
      </c>
      <c r="BL170" s="19" t="s">
        <v>253</v>
      </c>
      <c r="BM170" s="191" t="s">
        <v>1160</v>
      </c>
    </row>
    <row r="171" spans="1:65" s="2" customFormat="1" ht="24.2" customHeight="1">
      <c r="A171" s="36"/>
      <c r="B171" s="37"/>
      <c r="C171" s="230" t="s">
        <v>484</v>
      </c>
      <c r="D171" s="230" t="s">
        <v>300</v>
      </c>
      <c r="E171" s="231" t="s">
        <v>1161</v>
      </c>
      <c r="F171" s="232" t="s">
        <v>1162</v>
      </c>
      <c r="G171" s="233" t="s">
        <v>345</v>
      </c>
      <c r="H171" s="234">
        <v>1</v>
      </c>
      <c r="I171" s="235"/>
      <c r="J171" s="236">
        <f t="shared" si="30"/>
        <v>0</v>
      </c>
      <c r="K171" s="232" t="s">
        <v>19</v>
      </c>
      <c r="L171" s="237"/>
      <c r="M171" s="238" t="s">
        <v>19</v>
      </c>
      <c r="N171" s="239" t="s">
        <v>39</v>
      </c>
      <c r="O171" s="66"/>
      <c r="P171" s="189">
        <f t="shared" si="31"/>
        <v>0</v>
      </c>
      <c r="Q171" s="189">
        <v>1.6299999999999999E-2</v>
      </c>
      <c r="R171" s="189">
        <f t="shared" si="32"/>
        <v>1.6299999999999999E-2</v>
      </c>
      <c r="S171" s="189">
        <v>0</v>
      </c>
      <c r="T171" s="190">
        <f t="shared" si="3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303</v>
      </c>
      <c r="AT171" s="191" t="s">
        <v>300</v>
      </c>
      <c r="AU171" s="191" t="s">
        <v>77</v>
      </c>
      <c r="AY171" s="19" t="s">
        <v>156</v>
      </c>
      <c r="BE171" s="192">
        <f t="shared" si="34"/>
        <v>0</v>
      </c>
      <c r="BF171" s="192">
        <f t="shared" si="35"/>
        <v>0</v>
      </c>
      <c r="BG171" s="192">
        <f t="shared" si="36"/>
        <v>0</v>
      </c>
      <c r="BH171" s="192">
        <f t="shared" si="37"/>
        <v>0</v>
      </c>
      <c r="BI171" s="192">
        <f t="shared" si="38"/>
        <v>0</v>
      </c>
      <c r="BJ171" s="19" t="s">
        <v>75</v>
      </c>
      <c r="BK171" s="192">
        <f t="shared" si="39"/>
        <v>0</v>
      </c>
      <c r="BL171" s="19" t="s">
        <v>253</v>
      </c>
      <c r="BM171" s="191" t="s">
        <v>1163</v>
      </c>
    </row>
    <row r="172" spans="1:65" s="2" customFormat="1" ht="24.2" customHeight="1">
      <c r="A172" s="36"/>
      <c r="B172" s="37"/>
      <c r="C172" s="230" t="s">
        <v>490</v>
      </c>
      <c r="D172" s="230" t="s">
        <v>300</v>
      </c>
      <c r="E172" s="231" t="s">
        <v>1164</v>
      </c>
      <c r="F172" s="232" t="s">
        <v>1165</v>
      </c>
      <c r="G172" s="233" t="s">
        <v>345</v>
      </c>
      <c r="H172" s="234">
        <v>8</v>
      </c>
      <c r="I172" s="235"/>
      <c r="J172" s="236">
        <f t="shared" si="30"/>
        <v>0</v>
      </c>
      <c r="K172" s="232" t="s">
        <v>19</v>
      </c>
      <c r="L172" s="237"/>
      <c r="M172" s="238" t="s">
        <v>19</v>
      </c>
      <c r="N172" s="239" t="s">
        <v>39</v>
      </c>
      <c r="O172" s="66"/>
      <c r="P172" s="189">
        <f t="shared" si="31"/>
        <v>0</v>
      </c>
      <c r="Q172" s="189">
        <v>3.9100000000000003E-2</v>
      </c>
      <c r="R172" s="189">
        <f t="shared" si="32"/>
        <v>0.31280000000000002</v>
      </c>
      <c r="S172" s="189">
        <v>0</v>
      </c>
      <c r="T172" s="190">
        <f t="shared" si="3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303</v>
      </c>
      <c r="AT172" s="191" t="s">
        <v>300</v>
      </c>
      <c r="AU172" s="191" t="s">
        <v>77</v>
      </c>
      <c r="AY172" s="19" t="s">
        <v>156</v>
      </c>
      <c r="BE172" s="192">
        <f t="shared" si="34"/>
        <v>0</v>
      </c>
      <c r="BF172" s="192">
        <f t="shared" si="35"/>
        <v>0</v>
      </c>
      <c r="BG172" s="192">
        <f t="shared" si="36"/>
        <v>0</v>
      </c>
      <c r="BH172" s="192">
        <f t="shared" si="37"/>
        <v>0</v>
      </c>
      <c r="BI172" s="192">
        <f t="shared" si="38"/>
        <v>0</v>
      </c>
      <c r="BJ172" s="19" t="s">
        <v>75</v>
      </c>
      <c r="BK172" s="192">
        <f t="shared" si="39"/>
        <v>0</v>
      </c>
      <c r="BL172" s="19" t="s">
        <v>253</v>
      </c>
      <c r="BM172" s="191" t="s">
        <v>1166</v>
      </c>
    </row>
    <row r="173" spans="1:65" s="2" customFormat="1" ht="24.2" customHeight="1">
      <c r="A173" s="36"/>
      <c r="B173" s="37"/>
      <c r="C173" s="230" t="s">
        <v>497</v>
      </c>
      <c r="D173" s="230" t="s">
        <v>300</v>
      </c>
      <c r="E173" s="231" t="s">
        <v>1167</v>
      </c>
      <c r="F173" s="232" t="s">
        <v>1168</v>
      </c>
      <c r="G173" s="233" t="s">
        <v>345</v>
      </c>
      <c r="H173" s="234">
        <v>2</v>
      </c>
      <c r="I173" s="235"/>
      <c r="J173" s="236">
        <f t="shared" si="30"/>
        <v>0</v>
      </c>
      <c r="K173" s="232" t="s">
        <v>19</v>
      </c>
      <c r="L173" s="237"/>
      <c r="M173" s="238" t="s">
        <v>19</v>
      </c>
      <c r="N173" s="239" t="s">
        <v>39</v>
      </c>
      <c r="O173" s="66"/>
      <c r="P173" s="189">
        <f t="shared" si="31"/>
        <v>0</v>
      </c>
      <c r="Q173" s="189">
        <v>4.5600000000000002E-2</v>
      </c>
      <c r="R173" s="189">
        <f t="shared" si="32"/>
        <v>9.1200000000000003E-2</v>
      </c>
      <c r="S173" s="189">
        <v>0</v>
      </c>
      <c r="T173" s="190">
        <f t="shared" si="3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303</v>
      </c>
      <c r="AT173" s="191" t="s">
        <v>300</v>
      </c>
      <c r="AU173" s="191" t="s">
        <v>77</v>
      </c>
      <c r="AY173" s="19" t="s">
        <v>156</v>
      </c>
      <c r="BE173" s="192">
        <f t="shared" si="34"/>
        <v>0</v>
      </c>
      <c r="BF173" s="192">
        <f t="shared" si="35"/>
        <v>0</v>
      </c>
      <c r="BG173" s="192">
        <f t="shared" si="36"/>
        <v>0</v>
      </c>
      <c r="BH173" s="192">
        <f t="shared" si="37"/>
        <v>0</v>
      </c>
      <c r="BI173" s="192">
        <f t="shared" si="38"/>
        <v>0</v>
      </c>
      <c r="BJ173" s="19" t="s">
        <v>75</v>
      </c>
      <c r="BK173" s="192">
        <f t="shared" si="39"/>
        <v>0</v>
      </c>
      <c r="BL173" s="19" t="s">
        <v>253</v>
      </c>
      <c r="BM173" s="191" t="s">
        <v>1169</v>
      </c>
    </row>
    <row r="174" spans="1:65" s="2" customFormat="1" ht="24.2" customHeight="1">
      <c r="A174" s="36"/>
      <c r="B174" s="37"/>
      <c r="C174" s="230" t="s">
        <v>500</v>
      </c>
      <c r="D174" s="230" t="s">
        <v>300</v>
      </c>
      <c r="E174" s="231" t="s">
        <v>1170</v>
      </c>
      <c r="F174" s="232" t="s">
        <v>1171</v>
      </c>
      <c r="G174" s="233" t="s">
        <v>345</v>
      </c>
      <c r="H174" s="234">
        <v>5</v>
      </c>
      <c r="I174" s="235"/>
      <c r="J174" s="236">
        <f t="shared" si="30"/>
        <v>0</v>
      </c>
      <c r="K174" s="232" t="s">
        <v>19</v>
      </c>
      <c r="L174" s="237"/>
      <c r="M174" s="238" t="s">
        <v>19</v>
      </c>
      <c r="N174" s="239" t="s">
        <v>39</v>
      </c>
      <c r="O174" s="66"/>
      <c r="P174" s="189">
        <f t="shared" si="31"/>
        <v>0</v>
      </c>
      <c r="Q174" s="189">
        <v>5.2200000000000003E-2</v>
      </c>
      <c r="R174" s="189">
        <f t="shared" si="32"/>
        <v>0.26100000000000001</v>
      </c>
      <c r="S174" s="189">
        <v>0</v>
      </c>
      <c r="T174" s="190">
        <f t="shared" si="3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303</v>
      </c>
      <c r="AT174" s="191" t="s">
        <v>300</v>
      </c>
      <c r="AU174" s="191" t="s">
        <v>77</v>
      </c>
      <c r="AY174" s="19" t="s">
        <v>156</v>
      </c>
      <c r="BE174" s="192">
        <f t="shared" si="34"/>
        <v>0</v>
      </c>
      <c r="BF174" s="192">
        <f t="shared" si="35"/>
        <v>0</v>
      </c>
      <c r="BG174" s="192">
        <f t="shared" si="36"/>
        <v>0</v>
      </c>
      <c r="BH174" s="192">
        <f t="shared" si="37"/>
        <v>0</v>
      </c>
      <c r="BI174" s="192">
        <f t="shared" si="38"/>
        <v>0</v>
      </c>
      <c r="BJ174" s="19" t="s">
        <v>75</v>
      </c>
      <c r="BK174" s="192">
        <f t="shared" si="39"/>
        <v>0</v>
      </c>
      <c r="BL174" s="19" t="s">
        <v>253</v>
      </c>
      <c r="BM174" s="191" t="s">
        <v>1172</v>
      </c>
    </row>
    <row r="175" spans="1:65" s="2" customFormat="1" ht="24.2" customHeight="1">
      <c r="A175" s="36"/>
      <c r="B175" s="37"/>
      <c r="C175" s="230" t="s">
        <v>505</v>
      </c>
      <c r="D175" s="230" t="s">
        <v>300</v>
      </c>
      <c r="E175" s="231" t="s">
        <v>1173</v>
      </c>
      <c r="F175" s="232" t="s">
        <v>1174</v>
      </c>
      <c r="G175" s="233" t="s">
        <v>345</v>
      </c>
      <c r="H175" s="234">
        <v>4</v>
      </c>
      <c r="I175" s="235"/>
      <c r="J175" s="236">
        <f t="shared" si="30"/>
        <v>0</v>
      </c>
      <c r="K175" s="232" t="s">
        <v>19</v>
      </c>
      <c r="L175" s="237"/>
      <c r="M175" s="238" t="s">
        <v>19</v>
      </c>
      <c r="N175" s="239" t="s">
        <v>39</v>
      </c>
      <c r="O175" s="66"/>
      <c r="P175" s="189">
        <f t="shared" si="31"/>
        <v>0</v>
      </c>
      <c r="Q175" s="189">
        <v>0.06</v>
      </c>
      <c r="R175" s="189">
        <f t="shared" si="32"/>
        <v>0.24</v>
      </c>
      <c r="S175" s="189">
        <v>0</v>
      </c>
      <c r="T175" s="190">
        <f t="shared" si="3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303</v>
      </c>
      <c r="AT175" s="191" t="s">
        <v>300</v>
      </c>
      <c r="AU175" s="191" t="s">
        <v>77</v>
      </c>
      <c r="AY175" s="19" t="s">
        <v>156</v>
      </c>
      <c r="BE175" s="192">
        <f t="shared" si="34"/>
        <v>0</v>
      </c>
      <c r="BF175" s="192">
        <f t="shared" si="35"/>
        <v>0</v>
      </c>
      <c r="BG175" s="192">
        <f t="shared" si="36"/>
        <v>0</v>
      </c>
      <c r="BH175" s="192">
        <f t="shared" si="37"/>
        <v>0</v>
      </c>
      <c r="BI175" s="192">
        <f t="shared" si="38"/>
        <v>0</v>
      </c>
      <c r="BJ175" s="19" t="s">
        <v>75</v>
      </c>
      <c r="BK175" s="192">
        <f t="shared" si="39"/>
        <v>0</v>
      </c>
      <c r="BL175" s="19" t="s">
        <v>253</v>
      </c>
      <c r="BM175" s="191" t="s">
        <v>1175</v>
      </c>
    </row>
    <row r="176" spans="1:65" s="2" customFormat="1" ht="24.2" customHeight="1">
      <c r="A176" s="36"/>
      <c r="B176" s="37"/>
      <c r="C176" s="230" t="s">
        <v>509</v>
      </c>
      <c r="D176" s="230" t="s">
        <v>300</v>
      </c>
      <c r="E176" s="231" t="s">
        <v>1176</v>
      </c>
      <c r="F176" s="232" t="s">
        <v>1177</v>
      </c>
      <c r="G176" s="233" t="s">
        <v>345</v>
      </c>
      <c r="H176" s="234">
        <v>2</v>
      </c>
      <c r="I176" s="235"/>
      <c r="J176" s="236">
        <f t="shared" si="30"/>
        <v>0</v>
      </c>
      <c r="K176" s="232" t="s">
        <v>19</v>
      </c>
      <c r="L176" s="237"/>
      <c r="M176" s="238" t="s">
        <v>19</v>
      </c>
      <c r="N176" s="239" t="s">
        <v>39</v>
      </c>
      <c r="O176" s="66"/>
      <c r="P176" s="189">
        <f t="shared" si="31"/>
        <v>0</v>
      </c>
      <c r="Q176" s="189">
        <v>7.8100000000000003E-2</v>
      </c>
      <c r="R176" s="189">
        <f t="shared" si="32"/>
        <v>0.15620000000000001</v>
      </c>
      <c r="S176" s="189">
        <v>0</v>
      </c>
      <c r="T176" s="190">
        <f t="shared" si="3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303</v>
      </c>
      <c r="AT176" s="191" t="s">
        <v>300</v>
      </c>
      <c r="AU176" s="191" t="s">
        <v>77</v>
      </c>
      <c r="AY176" s="19" t="s">
        <v>156</v>
      </c>
      <c r="BE176" s="192">
        <f t="shared" si="34"/>
        <v>0</v>
      </c>
      <c r="BF176" s="192">
        <f t="shared" si="35"/>
        <v>0</v>
      </c>
      <c r="BG176" s="192">
        <f t="shared" si="36"/>
        <v>0</v>
      </c>
      <c r="BH176" s="192">
        <f t="shared" si="37"/>
        <v>0</v>
      </c>
      <c r="BI176" s="192">
        <f t="shared" si="38"/>
        <v>0</v>
      </c>
      <c r="BJ176" s="19" t="s">
        <v>75</v>
      </c>
      <c r="BK176" s="192">
        <f t="shared" si="39"/>
        <v>0</v>
      </c>
      <c r="BL176" s="19" t="s">
        <v>253</v>
      </c>
      <c r="BM176" s="191" t="s">
        <v>1178</v>
      </c>
    </row>
    <row r="177" spans="1:65" s="2" customFormat="1" ht="14.45" customHeight="1">
      <c r="A177" s="36"/>
      <c r="B177" s="37"/>
      <c r="C177" s="180" t="s">
        <v>513</v>
      </c>
      <c r="D177" s="180" t="s">
        <v>159</v>
      </c>
      <c r="E177" s="181" t="s">
        <v>1179</v>
      </c>
      <c r="F177" s="182" t="s">
        <v>1180</v>
      </c>
      <c r="G177" s="183" t="s">
        <v>345</v>
      </c>
      <c r="H177" s="184">
        <v>23</v>
      </c>
      <c r="I177" s="185"/>
      <c r="J177" s="186">
        <f t="shared" si="30"/>
        <v>0</v>
      </c>
      <c r="K177" s="182" t="s">
        <v>19</v>
      </c>
      <c r="L177" s="41"/>
      <c r="M177" s="187" t="s">
        <v>19</v>
      </c>
      <c r="N177" s="188" t="s">
        <v>39</v>
      </c>
      <c r="O177" s="66"/>
      <c r="P177" s="189">
        <f t="shared" si="31"/>
        <v>0</v>
      </c>
      <c r="Q177" s="189">
        <v>0</v>
      </c>
      <c r="R177" s="189">
        <f t="shared" si="32"/>
        <v>0</v>
      </c>
      <c r="S177" s="189">
        <v>0</v>
      </c>
      <c r="T177" s="190">
        <f t="shared" si="33"/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253</v>
      </c>
      <c r="AT177" s="191" t="s">
        <v>159</v>
      </c>
      <c r="AU177" s="191" t="s">
        <v>77</v>
      </c>
      <c r="AY177" s="19" t="s">
        <v>156</v>
      </c>
      <c r="BE177" s="192">
        <f t="shared" si="34"/>
        <v>0</v>
      </c>
      <c r="BF177" s="192">
        <f t="shared" si="35"/>
        <v>0</v>
      </c>
      <c r="BG177" s="192">
        <f t="shared" si="36"/>
        <v>0</v>
      </c>
      <c r="BH177" s="192">
        <f t="shared" si="37"/>
        <v>0</v>
      </c>
      <c r="BI177" s="192">
        <f t="shared" si="38"/>
        <v>0</v>
      </c>
      <c r="BJ177" s="19" t="s">
        <v>75</v>
      </c>
      <c r="BK177" s="192">
        <f t="shared" si="39"/>
        <v>0</v>
      </c>
      <c r="BL177" s="19" t="s">
        <v>253</v>
      </c>
      <c r="BM177" s="191" t="s">
        <v>1181</v>
      </c>
    </row>
    <row r="178" spans="1:65" s="2" customFormat="1" ht="14.45" customHeight="1">
      <c r="A178" s="36"/>
      <c r="B178" s="37"/>
      <c r="C178" s="180" t="s">
        <v>519</v>
      </c>
      <c r="D178" s="180" t="s">
        <v>159</v>
      </c>
      <c r="E178" s="181" t="s">
        <v>1182</v>
      </c>
      <c r="F178" s="182" t="s">
        <v>1183</v>
      </c>
      <c r="G178" s="183" t="s">
        <v>345</v>
      </c>
      <c r="H178" s="184">
        <v>6</v>
      </c>
      <c r="I178" s="185"/>
      <c r="J178" s="186">
        <f t="shared" si="30"/>
        <v>0</v>
      </c>
      <c r="K178" s="182" t="s">
        <v>19</v>
      </c>
      <c r="L178" s="41"/>
      <c r="M178" s="187" t="s">
        <v>19</v>
      </c>
      <c r="N178" s="188" t="s">
        <v>39</v>
      </c>
      <c r="O178" s="66"/>
      <c r="P178" s="189">
        <f t="shared" si="31"/>
        <v>0</v>
      </c>
      <c r="Q178" s="189">
        <v>0</v>
      </c>
      <c r="R178" s="189">
        <f t="shared" si="32"/>
        <v>0</v>
      </c>
      <c r="S178" s="189">
        <v>0</v>
      </c>
      <c r="T178" s="190">
        <f t="shared" si="33"/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253</v>
      </c>
      <c r="AT178" s="191" t="s">
        <v>159</v>
      </c>
      <c r="AU178" s="191" t="s">
        <v>77</v>
      </c>
      <c r="AY178" s="19" t="s">
        <v>156</v>
      </c>
      <c r="BE178" s="192">
        <f t="shared" si="34"/>
        <v>0</v>
      </c>
      <c r="BF178" s="192">
        <f t="shared" si="35"/>
        <v>0</v>
      </c>
      <c r="BG178" s="192">
        <f t="shared" si="36"/>
        <v>0</v>
      </c>
      <c r="BH178" s="192">
        <f t="shared" si="37"/>
        <v>0</v>
      </c>
      <c r="BI178" s="192">
        <f t="shared" si="38"/>
        <v>0</v>
      </c>
      <c r="BJ178" s="19" t="s">
        <v>75</v>
      </c>
      <c r="BK178" s="192">
        <f t="shared" si="39"/>
        <v>0</v>
      </c>
      <c r="BL178" s="19" t="s">
        <v>253</v>
      </c>
      <c r="BM178" s="191" t="s">
        <v>1184</v>
      </c>
    </row>
    <row r="179" spans="1:65" s="2" customFormat="1" ht="14.45" customHeight="1">
      <c r="A179" s="36"/>
      <c r="B179" s="37"/>
      <c r="C179" s="230" t="s">
        <v>527</v>
      </c>
      <c r="D179" s="230" t="s">
        <v>300</v>
      </c>
      <c r="E179" s="231" t="s">
        <v>1185</v>
      </c>
      <c r="F179" s="232" t="s">
        <v>1186</v>
      </c>
      <c r="G179" s="233" t="s">
        <v>345</v>
      </c>
      <c r="H179" s="234">
        <v>4</v>
      </c>
      <c r="I179" s="235"/>
      <c r="J179" s="236">
        <f t="shared" si="30"/>
        <v>0</v>
      </c>
      <c r="K179" s="232" t="s">
        <v>19</v>
      </c>
      <c r="L179" s="237"/>
      <c r="M179" s="238" t="s">
        <v>19</v>
      </c>
      <c r="N179" s="239" t="s">
        <v>39</v>
      </c>
      <c r="O179" s="66"/>
      <c r="P179" s="189">
        <f t="shared" si="31"/>
        <v>0</v>
      </c>
      <c r="Q179" s="189">
        <v>0</v>
      </c>
      <c r="R179" s="189">
        <f t="shared" si="32"/>
        <v>0</v>
      </c>
      <c r="S179" s="189">
        <v>0</v>
      </c>
      <c r="T179" s="190">
        <f t="shared" si="33"/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303</v>
      </c>
      <c r="AT179" s="191" t="s">
        <v>300</v>
      </c>
      <c r="AU179" s="191" t="s">
        <v>77</v>
      </c>
      <c r="AY179" s="19" t="s">
        <v>156</v>
      </c>
      <c r="BE179" s="192">
        <f t="shared" si="34"/>
        <v>0</v>
      </c>
      <c r="BF179" s="192">
        <f t="shared" si="35"/>
        <v>0</v>
      </c>
      <c r="BG179" s="192">
        <f t="shared" si="36"/>
        <v>0</v>
      </c>
      <c r="BH179" s="192">
        <f t="shared" si="37"/>
        <v>0</v>
      </c>
      <c r="BI179" s="192">
        <f t="shared" si="38"/>
        <v>0</v>
      </c>
      <c r="BJ179" s="19" t="s">
        <v>75</v>
      </c>
      <c r="BK179" s="192">
        <f t="shared" si="39"/>
        <v>0</v>
      </c>
      <c r="BL179" s="19" t="s">
        <v>253</v>
      </c>
      <c r="BM179" s="191" t="s">
        <v>1187</v>
      </c>
    </row>
    <row r="180" spans="1:65" s="2" customFormat="1" ht="14.45" customHeight="1">
      <c r="A180" s="36"/>
      <c r="B180" s="37"/>
      <c r="C180" s="230" t="s">
        <v>532</v>
      </c>
      <c r="D180" s="230" t="s">
        <v>300</v>
      </c>
      <c r="E180" s="231" t="s">
        <v>1188</v>
      </c>
      <c r="F180" s="232" t="s">
        <v>1189</v>
      </c>
      <c r="G180" s="233" t="s">
        <v>345</v>
      </c>
      <c r="H180" s="234">
        <v>5</v>
      </c>
      <c r="I180" s="235"/>
      <c r="J180" s="236">
        <f t="shared" si="30"/>
        <v>0</v>
      </c>
      <c r="K180" s="232" t="s">
        <v>19</v>
      </c>
      <c r="L180" s="237"/>
      <c r="M180" s="238" t="s">
        <v>19</v>
      </c>
      <c r="N180" s="239" t="s">
        <v>39</v>
      </c>
      <c r="O180" s="66"/>
      <c r="P180" s="189">
        <f t="shared" si="31"/>
        <v>0</v>
      </c>
      <c r="Q180" s="189">
        <v>0</v>
      </c>
      <c r="R180" s="189">
        <f t="shared" si="32"/>
        <v>0</v>
      </c>
      <c r="S180" s="189">
        <v>0</v>
      </c>
      <c r="T180" s="190">
        <f t="shared" si="33"/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303</v>
      </c>
      <c r="AT180" s="191" t="s">
        <v>300</v>
      </c>
      <c r="AU180" s="191" t="s">
        <v>77</v>
      </c>
      <c r="AY180" s="19" t="s">
        <v>156</v>
      </c>
      <c r="BE180" s="192">
        <f t="shared" si="34"/>
        <v>0</v>
      </c>
      <c r="BF180" s="192">
        <f t="shared" si="35"/>
        <v>0</v>
      </c>
      <c r="BG180" s="192">
        <f t="shared" si="36"/>
        <v>0</v>
      </c>
      <c r="BH180" s="192">
        <f t="shared" si="37"/>
        <v>0</v>
      </c>
      <c r="BI180" s="192">
        <f t="shared" si="38"/>
        <v>0</v>
      </c>
      <c r="BJ180" s="19" t="s">
        <v>75</v>
      </c>
      <c r="BK180" s="192">
        <f t="shared" si="39"/>
        <v>0</v>
      </c>
      <c r="BL180" s="19" t="s">
        <v>253</v>
      </c>
      <c r="BM180" s="191" t="s">
        <v>1190</v>
      </c>
    </row>
    <row r="181" spans="1:65" s="2" customFormat="1" ht="14.45" customHeight="1">
      <c r="A181" s="36"/>
      <c r="B181" s="37"/>
      <c r="C181" s="230" t="s">
        <v>537</v>
      </c>
      <c r="D181" s="230" t="s">
        <v>300</v>
      </c>
      <c r="E181" s="231" t="s">
        <v>1191</v>
      </c>
      <c r="F181" s="232" t="s">
        <v>1192</v>
      </c>
      <c r="G181" s="233" t="s">
        <v>345</v>
      </c>
      <c r="H181" s="234">
        <v>1</v>
      </c>
      <c r="I181" s="235"/>
      <c r="J181" s="236">
        <f t="shared" si="30"/>
        <v>0</v>
      </c>
      <c r="K181" s="232" t="s">
        <v>19</v>
      </c>
      <c r="L181" s="237"/>
      <c r="M181" s="238" t="s">
        <v>19</v>
      </c>
      <c r="N181" s="239" t="s">
        <v>39</v>
      </c>
      <c r="O181" s="66"/>
      <c r="P181" s="189">
        <f t="shared" si="31"/>
        <v>0</v>
      </c>
      <c r="Q181" s="189">
        <v>0</v>
      </c>
      <c r="R181" s="189">
        <f t="shared" si="32"/>
        <v>0</v>
      </c>
      <c r="S181" s="189">
        <v>0</v>
      </c>
      <c r="T181" s="190">
        <f t="shared" si="3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303</v>
      </c>
      <c r="AT181" s="191" t="s">
        <v>300</v>
      </c>
      <c r="AU181" s="191" t="s">
        <v>77</v>
      </c>
      <c r="AY181" s="19" t="s">
        <v>156</v>
      </c>
      <c r="BE181" s="192">
        <f t="shared" si="34"/>
        <v>0</v>
      </c>
      <c r="BF181" s="192">
        <f t="shared" si="35"/>
        <v>0</v>
      </c>
      <c r="BG181" s="192">
        <f t="shared" si="36"/>
        <v>0</v>
      </c>
      <c r="BH181" s="192">
        <f t="shared" si="37"/>
        <v>0</v>
      </c>
      <c r="BI181" s="192">
        <f t="shared" si="38"/>
        <v>0</v>
      </c>
      <c r="BJ181" s="19" t="s">
        <v>75</v>
      </c>
      <c r="BK181" s="192">
        <f t="shared" si="39"/>
        <v>0</v>
      </c>
      <c r="BL181" s="19" t="s">
        <v>253</v>
      </c>
      <c r="BM181" s="191" t="s">
        <v>1193</v>
      </c>
    </row>
    <row r="182" spans="1:65" s="2" customFormat="1" ht="14.45" customHeight="1">
      <c r="A182" s="36"/>
      <c r="B182" s="37"/>
      <c r="C182" s="180" t="s">
        <v>543</v>
      </c>
      <c r="D182" s="180" t="s">
        <v>159</v>
      </c>
      <c r="E182" s="181" t="s">
        <v>1194</v>
      </c>
      <c r="F182" s="182" t="s">
        <v>1195</v>
      </c>
      <c r="G182" s="183" t="s">
        <v>345</v>
      </c>
      <c r="H182" s="184">
        <v>10</v>
      </c>
      <c r="I182" s="185"/>
      <c r="J182" s="186">
        <f t="shared" si="30"/>
        <v>0</v>
      </c>
      <c r="K182" s="182" t="s">
        <v>19</v>
      </c>
      <c r="L182" s="41"/>
      <c r="M182" s="187" t="s">
        <v>19</v>
      </c>
      <c r="N182" s="188" t="s">
        <v>39</v>
      </c>
      <c r="O182" s="66"/>
      <c r="P182" s="189">
        <f t="shared" si="31"/>
        <v>0</v>
      </c>
      <c r="Q182" s="189">
        <v>0</v>
      </c>
      <c r="R182" s="189">
        <f t="shared" si="32"/>
        <v>0</v>
      </c>
      <c r="S182" s="189">
        <v>0</v>
      </c>
      <c r="T182" s="190">
        <f t="shared" si="3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253</v>
      </c>
      <c r="AT182" s="191" t="s">
        <v>159</v>
      </c>
      <c r="AU182" s="191" t="s">
        <v>77</v>
      </c>
      <c r="AY182" s="19" t="s">
        <v>156</v>
      </c>
      <c r="BE182" s="192">
        <f t="shared" si="34"/>
        <v>0</v>
      </c>
      <c r="BF182" s="192">
        <f t="shared" si="35"/>
        <v>0</v>
      </c>
      <c r="BG182" s="192">
        <f t="shared" si="36"/>
        <v>0</v>
      </c>
      <c r="BH182" s="192">
        <f t="shared" si="37"/>
        <v>0</v>
      </c>
      <c r="BI182" s="192">
        <f t="shared" si="38"/>
        <v>0</v>
      </c>
      <c r="BJ182" s="19" t="s">
        <v>75</v>
      </c>
      <c r="BK182" s="192">
        <f t="shared" si="39"/>
        <v>0</v>
      </c>
      <c r="BL182" s="19" t="s">
        <v>253</v>
      </c>
      <c r="BM182" s="191" t="s">
        <v>1196</v>
      </c>
    </row>
    <row r="183" spans="1:65" s="2" customFormat="1" ht="24.2" customHeight="1">
      <c r="A183" s="36"/>
      <c r="B183" s="37"/>
      <c r="C183" s="180" t="s">
        <v>548</v>
      </c>
      <c r="D183" s="180" t="s">
        <v>159</v>
      </c>
      <c r="E183" s="181" t="s">
        <v>1197</v>
      </c>
      <c r="F183" s="182" t="s">
        <v>1198</v>
      </c>
      <c r="G183" s="183" t="s">
        <v>345</v>
      </c>
      <c r="H183" s="184">
        <v>2</v>
      </c>
      <c r="I183" s="185"/>
      <c r="J183" s="186">
        <f t="shared" si="30"/>
        <v>0</v>
      </c>
      <c r="K183" s="182" t="s">
        <v>163</v>
      </c>
      <c r="L183" s="41"/>
      <c r="M183" s="187" t="s">
        <v>19</v>
      </c>
      <c r="N183" s="188" t="s">
        <v>39</v>
      </c>
      <c r="O183" s="66"/>
      <c r="P183" s="189">
        <f t="shared" si="31"/>
        <v>0</v>
      </c>
      <c r="Q183" s="189">
        <v>0</v>
      </c>
      <c r="R183" s="189">
        <f t="shared" si="32"/>
        <v>0</v>
      </c>
      <c r="S183" s="189">
        <v>0</v>
      </c>
      <c r="T183" s="190">
        <f t="shared" si="33"/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253</v>
      </c>
      <c r="AT183" s="191" t="s">
        <v>159</v>
      </c>
      <c r="AU183" s="191" t="s">
        <v>77</v>
      </c>
      <c r="AY183" s="19" t="s">
        <v>156</v>
      </c>
      <c r="BE183" s="192">
        <f t="shared" si="34"/>
        <v>0</v>
      </c>
      <c r="BF183" s="192">
        <f t="shared" si="35"/>
        <v>0</v>
      </c>
      <c r="BG183" s="192">
        <f t="shared" si="36"/>
        <v>0</v>
      </c>
      <c r="BH183" s="192">
        <f t="shared" si="37"/>
        <v>0</v>
      </c>
      <c r="BI183" s="192">
        <f t="shared" si="38"/>
        <v>0</v>
      </c>
      <c r="BJ183" s="19" t="s">
        <v>75</v>
      </c>
      <c r="BK183" s="192">
        <f t="shared" si="39"/>
        <v>0</v>
      </c>
      <c r="BL183" s="19" t="s">
        <v>253</v>
      </c>
      <c r="BM183" s="191" t="s">
        <v>1199</v>
      </c>
    </row>
    <row r="184" spans="1:65" s="2" customFormat="1" ht="24.2" customHeight="1">
      <c r="A184" s="36"/>
      <c r="B184" s="37"/>
      <c r="C184" s="180" t="s">
        <v>552</v>
      </c>
      <c r="D184" s="180" t="s">
        <v>159</v>
      </c>
      <c r="E184" s="181" t="s">
        <v>1200</v>
      </c>
      <c r="F184" s="182" t="s">
        <v>1201</v>
      </c>
      <c r="G184" s="183" t="s">
        <v>345</v>
      </c>
      <c r="H184" s="184">
        <v>10</v>
      </c>
      <c r="I184" s="185"/>
      <c r="J184" s="186">
        <f t="shared" si="30"/>
        <v>0</v>
      </c>
      <c r="K184" s="182" t="s">
        <v>163</v>
      </c>
      <c r="L184" s="41"/>
      <c r="M184" s="187" t="s">
        <v>19</v>
      </c>
      <c r="N184" s="188" t="s">
        <v>39</v>
      </c>
      <c r="O184" s="66"/>
      <c r="P184" s="189">
        <f t="shared" si="31"/>
        <v>0</v>
      </c>
      <c r="Q184" s="189">
        <v>0</v>
      </c>
      <c r="R184" s="189">
        <f t="shared" si="32"/>
        <v>0</v>
      </c>
      <c r="S184" s="189">
        <v>0</v>
      </c>
      <c r="T184" s="190">
        <f t="shared" si="33"/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253</v>
      </c>
      <c r="AT184" s="191" t="s">
        <v>159</v>
      </c>
      <c r="AU184" s="191" t="s">
        <v>77</v>
      </c>
      <c r="AY184" s="19" t="s">
        <v>156</v>
      </c>
      <c r="BE184" s="192">
        <f t="shared" si="34"/>
        <v>0</v>
      </c>
      <c r="BF184" s="192">
        <f t="shared" si="35"/>
        <v>0</v>
      </c>
      <c r="BG184" s="192">
        <f t="shared" si="36"/>
        <v>0</v>
      </c>
      <c r="BH184" s="192">
        <f t="shared" si="37"/>
        <v>0</v>
      </c>
      <c r="BI184" s="192">
        <f t="shared" si="38"/>
        <v>0</v>
      </c>
      <c r="BJ184" s="19" t="s">
        <v>75</v>
      </c>
      <c r="BK184" s="192">
        <f t="shared" si="39"/>
        <v>0</v>
      </c>
      <c r="BL184" s="19" t="s">
        <v>253</v>
      </c>
      <c r="BM184" s="191" t="s">
        <v>1202</v>
      </c>
    </row>
    <row r="185" spans="1:65" s="2" customFormat="1" ht="24.2" customHeight="1">
      <c r="A185" s="36"/>
      <c r="B185" s="37"/>
      <c r="C185" s="180" t="s">
        <v>560</v>
      </c>
      <c r="D185" s="180" t="s">
        <v>159</v>
      </c>
      <c r="E185" s="181" t="s">
        <v>1203</v>
      </c>
      <c r="F185" s="182" t="s">
        <v>1204</v>
      </c>
      <c r="G185" s="183" t="s">
        <v>345</v>
      </c>
      <c r="H185" s="184">
        <v>5</v>
      </c>
      <c r="I185" s="185"/>
      <c r="J185" s="186">
        <f t="shared" si="30"/>
        <v>0</v>
      </c>
      <c r="K185" s="182" t="s">
        <v>163</v>
      </c>
      <c r="L185" s="41"/>
      <c r="M185" s="187" t="s">
        <v>19</v>
      </c>
      <c r="N185" s="188" t="s">
        <v>39</v>
      </c>
      <c r="O185" s="66"/>
      <c r="P185" s="189">
        <f t="shared" si="31"/>
        <v>0</v>
      </c>
      <c r="Q185" s="189">
        <v>0</v>
      </c>
      <c r="R185" s="189">
        <f t="shared" si="32"/>
        <v>0</v>
      </c>
      <c r="S185" s="189">
        <v>0</v>
      </c>
      <c r="T185" s="190">
        <f t="shared" si="33"/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253</v>
      </c>
      <c r="AT185" s="191" t="s">
        <v>159</v>
      </c>
      <c r="AU185" s="191" t="s">
        <v>77</v>
      </c>
      <c r="AY185" s="19" t="s">
        <v>156</v>
      </c>
      <c r="BE185" s="192">
        <f t="shared" si="34"/>
        <v>0</v>
      </c>
      <c r="BF185" s="192">
        <f t="shared" si="35"/>
        <v>0</v>
      </c>
      <c r="BG185" s="192">
        <f t="shared" si="36"/>
        <v>0</v>
      </c>
      <c r="BH185" s="192">
        <f t="shared" si="37"/>
        <v>0</v>
      </c>
      <c r="BI185" s="192">
        <f t="shared" si="38"/>
        <v>0</v>
      </c>
      <c r="BJ185" s="19" t="s">
        <v>75</v>
      </c>
      <c r="BK185" s="192">
        <f t="shared" si="39"/>
        <v>0</v>
      </c>
      <c r="BL185" s="19" t="s">
        <v>253</v>
      </c>
      <c r="BM185" s="191" t="s">
        <v>1205</v>
      </c>
    </row>
    <row r="186" spans="1:65" s="2" customFormat="1" ht="24.2" customHeight="1">
      <c r="A186" s="36"/>
      <c r="B186" s="37"/>
      <c r="C186" s="180" t="s">
        <v>799</v>
      </c>
      <c r="D186" s="180" t="s">
        <v>159</v>
      </c>
      <c r="E186" s="181" t="s">
        <v>1206</v>
      </c>
      <c r="F186" s="182" t="s">
        <v>1207</v>
      </c>
      <c r="G186" s="183" t="s">
        <v>345</v>
      </c>
      <c r="H186" s="184">
        <v>4</v>
      </c>
      <c r="I186" s="185"/>
      <c r="J186" s="186">
        <f t="shared" si="30"/>
        <v>0</v>
      </c>
      <c r="K186" s="182" t="s">
        <v>163</v>
      </c>
      <c r="L186" s="41"/>
      <c r="M186" s="187" t="s">
        <v>19</v>
      </c>
      <c r="N186" s="188" t="s">
        <v>39</v>
      </c>
      <c r="O186" s="66"/>
      <c r="P186" s="189">
        <f t="shared" si="31"/>
        <v>0</v>
      </c>
      <c r="Q186" s="189">
        <v>0</v>
      </c>
      <c r="R186" s="189">
        <f t="shared" si="32"/>
        <v>0</v>
      </c>
      <c r="S186" s="189">
        <v>0</v>
      </c>
      <c r="T186" s="190">
        <f t="shared" si="33"/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253</v>
      </c>
      <c r="AT186" s="191" t="s">
        <v>159</v>
      </c>
      <c r="AU186" s="191" t="s">
        <v>77</v>
      </c>
      <c r="AY186" s="19" t="s">
        <v>156</v>
      </c>
      <c r="BE186" s="192">
        <f t="shared" si="34"/>
        <v>0</v>
      </c>
      <c r="BF186" s="192">
        <f t="shared" si="35"/>
        <v>0</v>
      </c>
      <c r="BG186" s="192">
        <f t="shared" si="36"/>
        <v>0</v>
      </c>
      <c r="BH186" s="192">
        <f t="shared" si="37"/>
        <v>0</v>
      </c>
      <c r="BI186" s="192">
        <f t="shared" si="38"/>
        <v>0</v>
      </c>
      <c r="BJ186" s="19" t="s">
        <v>75</v>
      </c>
      <c r="BK186" s="192">
        <f t="shared" si="39"/>
        <v>0</v>
      </c>
      <c r="BL186" s="19" t="s">
        <v>253</v>
      </c>
      <c r="BM186" s="191" t="s">
        <v>1208</v>
      </c>
    </row>
    <row r="187" spans="1:65" s="2" customFormat="1" ht="24.2" customHeight="1">
      <c r="A187" s="36"/>
      <c r="B187" s="37"/>
      <c r="C187" s="180" t="s">
        <v>803</v>
      </c>
      <c r="D187" s="180" t="s">
        <v>159</v>
      </c>
      <c r="E187" s="181" t="s">
        <v>1209</v>
      </c>
      <c r="F187" s="182" t="s">
        <v>1210</v>
      </c>
      <c r="G187" s="183" t="s">
        <v>345</v>
      </c>
      <c r="H187" s="184">
        <v>2</v>
      </c>
      <c r="I187" s="185"/>
      <c r="J187" s="186">
        <f t="shared" si="30"/>
        <v>0</v>
      </c>
      <c r="K187" s="182" t="s">
        <v>163</v>
      </c>
      <c r="L187" s="41"/>
      <c r="M187" s="187" t="s">
        <v>19</v>
      </c>
      <c r="N187" s="188" t="s">
        <v>39</v>
      </c>
      <c r="O187" s="66"/>
      <c r="P187" s="189">
        <f t="shared" si="31"/>
        <v>0</v>
      </c>
      <c r="Q187" s="189">
        <v>0</v>
      </c>
      <c r="R187" s="189">
        <f t="shared" si="32"/>
        <v>0</v>
      </c>
      <c r="S187" s="189">
        <v>0</v>
      </c>
      <c r="T187" s="190">
        <f t="shared" si="33"/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253</v>
      </c>
      <c r="AT187" s="191" t="s">
        <v>159</v>
      </c>
      <c r="AU187" s="191" t="s">
        <v>77</v>
      </c>
      <c r="AY187" s="19" t="s">
        <v>156</v>
      </c>
      <c r="BE187" s="192">
        <f t="shared" si="34"/>
        <v>0</v>
      </c>
      <c r="BF187" s="192">
        <f t="shared" si="35"/>
        <v>0</v>
      </c>
      <c r="BG187" s="192">
        <f t="shared" si="36"/>
        <v>0</v>
      </c>
      <c r="BH187" s="192">
        <f t="shared" si="37"/>
        <v>0</v>
      </c>
      <c r="BI187" s="192">
        <f t="shared" si="38"/>
        <v>0</v>
      </c>
      <c r="BJ187" s="19" t="s">
        <v>75</v>
      </c>
      <c r="BK187" s="192">
        <f t="shared" si="39"/>
        <v>0</v>
      </c>
      <c r="BL187" s="19" t="s">
        <v>253</v>
      </c>
      <c r="BM187" s="191" t="s">
        <v>1211</v>
      </c>
    </row>
    <row r="188" spans="1:65" s="2" customFormat="1" ht="24.2" customHeight="1">
      <c r="A188" s="36"/>
      <c r="B188" s="37"/>
      <c r="C188" s="180" t="s">
        <v>807</v>
      </c>
      <c r="D188" s="180" t="s">
        <v>159</v>
      </c>
      <c r="E188" s="181" t="s">
        <v>1212</v>
      </c>
      <c r="F188" s="182" t="s">
        <v>1213</v>
      </c>
      <c r="G188" s="183" t="s">
        <v>345</v>
      </c>
      <c r="H188" s="184">
        <v>10</v>
      </c>
      <c r="I188" s="185"/>
      <c r="J188" s="186">
        <f t="shared" si="30"/>
        <v>0</v>
      </c>
      <c r="K188" s="182" t="s">
        <v>163</v>
      </c>
      <c r="L188" s="41"/>
      <c r="M188" s="187" t="s">
        <v>19</v>
      </c>
      <c r="N188" s="188" t="s">
        <v>39</v>
      </c>
      <c r="O188" s="66"/>
      <c r="P188" s="189">
        <f t="shared" si="31"/>
        <v>0</v>
      </c>
      <c r="Q188" s="189">
        <v>0</v>
      </c>
      <c r="R188" s="189">
        <f t="shared" si="32"/>
        <v>0</v>
      </c>
      <c r="S188" s="189">
        <v>0</v>
      </c>
      <c r="T188" s="190">
        <f t="shared" si="33"/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253</v>
      </c>
      <c r="AT188" s="191" t="s">
        <v>159</v>
      </c>
      <c r="AU188" s="191" t="s">
        <v>77</v>
      </c>
      <c r="AY188" s="19" t="s">
        <v>156</v>
      </c>
      <c r="BE188" s="192">
        <f t="shared" si="34"/>
        <v>0</v>
      </c>
      <c r="BF188" s="192">
        <f t="shared" si="35"/>
        <v>0</v>
      </c>
      <c r="BG188" s="192">
        <f t="shared" si="36"/>
        <v>0</v>
      </c>
      <c r="BH188" s="192">
        <f t="shared" si="37"/>
        <v>0</v>
      </c>
      <c r="BI188" s="192">
        <f t="shared" si="38"/>
        <v>0</v>
      </c>
      <c r="BJ188" s="19" t="s">
        <v>75</v>
      </c>
      <c r="BK188" s="192">
        <f t="shared" si="39"/>
        <v>0</v>
      </c>
      <c r="BL188" s="19" t="s">
        <v>253</v>
      </c>
      <c r="BM188" s="191" t="s">
        <v>1214</v>
      </c>
    </row>
    <row r="189" spans="1:65" s="2" customFormat="1" ht="14.45" customHeight="1">
      <c r="A189" s="36"/>
      <c r="B189" s="37"/>
      <c r="C189" s="180" t="s">
        <v>811</v>
      </c>
      <c r="D189" s="180" t="s">
        <v>159</v>
      </c>
      <c r="E189" s="181" t="s">
        <v>1215</v>
      </c>
      <c r="F189" s="182" t="s">
        <v>1216</v>
      </c>
      <c r="G189" s="183" t="s">
        <v>345</v>
      </c>
      <c r="H189" s="184">
        <v>39</v>
      </c>
      <c r="I189" s="185"/>
      <c r="J189" s="186">
        <f t="shared" si="30"/>
        <v>0</v>
      </c>
      <c r="K189" s="182" t="s">
        <v>163</v>
      </c>
      <c r="L189" s="41"/>
      <c r="M189" s="187" t="s">
        <v>19</v>
      </c>
      <c r="N189" s="188" t="s">
        <v>39</v>
      </c>
      <c r="O189" s="66"/>
      <c r="P189" s="189">
        <f t="shared" si="31"/>
        <v>0</v>
      </c>
      <c r="Q189" s="189">
        <v>0</v>
      </c>
      <c r="R189" s="189">
        <f t="shared" si="32"/>
        <v>0</v>
      </c>
      <c r="S189" s="189">
        <v>0</v>
      </c>
      <c r="T189" s="190">
        <f t="shared" si="3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253</v>
      </c>
      <c r="AT189" s="191" t="s">
        <v>159</v>
      </c>
      <c r="AU189" s="191" t="s">
        <v>77</v>
      </c>
      <c r="AY189" s="19" t="s">
        <v>156</v>
      </c>
      <c r="BE189" s="192">
        <f t="shared" si="34"/>
        <v>0</v>
      </c>
      <c r="BF189" s="192">
        <f t="shared" si="35"/>
        <v>0</v>
      </c>
      <c r="BG189" s="192">
        <f t="shared" si="36"/>
        <v>0</v>
      </c>
      <c r="BH189" s="192">
        <f t="shared" si="37"/>
        <v>0</v>
      </c>
      <c r="BI189" s="192">
        <f t="shared" si="38"/>
        <v>0</v>
      </c>
      <c r="BJ189" s="19" t="s">
        <v>75</v>
      </c>
      <c r="BK189" s="192">
        <f t="shared" si="39"/>
        <v>0</v>
      </c>
      <c r="BL189" s="19" t="s">
        <v>253</v>
      </c>
      <c r="BM189" s="191" t="s">
        <v>1217</v>
      </c>
    </row>
    <row r="190" spans="1:65" s="2" customFormat="1" ht="37.9" customHeight="1">
      <c r="A190" s="36"/>
      <c r="B190" s="37"/>
      <c r="C190" s="180" t="s">
        <v>815</v>
      </c>
      <c r="D190" s="180" t="s">
        <v>159</v>
      </c>
      <c r="E190" s="181" t="s">
        <v>1218</v>
      </c>
      <c r="F190" s="182" t="s">
        <v>1219</v>
      </c>
      <c r="G190" s="183" t="s">
        <v>162</v>
      </c>
      <c r="H190" s="184">
        <v>255</v>
      </c>
      <c r="I190" s="185"/>
      <c r="J190" s="186">
        <f t="shared" si="30"/>
        <v>0</v>
      </c>
      <c r="K190" s="182" t="s">
        <v>163</v>
      </c>
      <c r="L190" s="41"/>
      <c r="M190" s="187" t="s">
        <v>19</v>
      </c>
      <c r="N190" s="188" t="s">
        <v>39</v>
      </c>
      <c r="O190" s="66"/>
      <c r="P190" s="189">
        <f t="shared" si="31"/>
        <v>0</v>
      </c>
      <c r="Q190" s="189">
        <v>0</v>
      </c>
      <c r="R190" s="189">
        <f t="shared" si="32"/>
        <v>0</v>
      </c>
      <c r="S190" s="189">
        <v>0</v>
      </c>
      <c r="T190" s="190">
        <f t="shared" si="33"/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253</v>
      </c>
      <c r="AT190" s="191" t="s">
        <v>159</v>
      </c>
      <c r="AU190" s="191" t="s">
        <v>77</v>
      </c>
      <c r="AY190" s="19" t="s">
        <v>156</v>
      </c>
      <c r="BE190" s="192">
        <f t="shared" si="34"/>
        <v>0</v>
      </c>
      <c r="BF190" s="192">
        <f t="shared" si="35"/>
        <v>0</v>
      </c>
      <c r="BG190" s="192">
        <f t="shared" si="36"/>
        <v>0</v>
      </c>
      <c r="BH190" s="192">
        <f t="shared" si="37"/>
        <v>0</v>
      </c>
      <c r="BI190" s="192">
        <f t="shared" si="38"/>
        <v>0</v>
      </c>
      <c r="BJ190" s="19" t="s">
        <v>75</v>
      </c>
      <c r="BK190" s="192">
        <f t="shared" si="39"/>
        <v>0</v>
      </c>
      <c r="BL190" s="19" t="s">
        <v>253</v>
      </c>
      <c r="BM190" s="191" t="s">
        <v>1220</v>
      </c>
    </row>
    <row r="191" spans="1:65" s="2" customFormat="1" ht="24.2" customHeight="1">
      <c r="A191" s="36"/>
      <c r="B191" s="37"/>
      <c r="C191" s="180" t="s">
        <v>819</v>
      </c>
      <c r="D191" s="180" t="s">
        <v>159</v>
      </c>
      <c r="E191" s="181" t="s">
        <v>1221</v>
      </c>
      <c r="F191" s="182" t="s">
        <v>1222</v>
      </c>
      <c r="G191" s="183" t="s">
        <v>162</v>
      </c>
      <c r="H191" s="184">
        <v>255</v>
      </c>
      <c r="I191" s="185"/>
      <c r="J191" s="186">
        <f t="shared" si="30"/>
        <v>0</v>
      </c>
      <c r="K191" s="182" t="s">
        <v>163</v>
      </c>
      <c r="L191" s="41"/>
      <c r="M191" s="187" t="s">
        <v>19</v>
      </c>
      <c r="N191" s="188" t="s">
        <v>39</v>
      </c>
      <c r="O191" s="66"/>
      <c r="P191" s="189">
        <f t="shared" si="31"/>
        <v>0</v>
      </c>
      <c r="Q191" s="189">
        <v>0</v>
      </c>
      <c r="R191" s="189">
        <f t="shared" si="32"/>
        <v>0</v>
      </c>
      <c r="S191" s="189">
        <v>0</v>
      </c>
      <c r="T191" s="190">
        <f t="shared" si="33"/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253</v>
      </c>
      <c r="AT191" s="191" t="s">
        <v>159</v>
      </c>
      <c r="AU191" s="191" t="s">
        <v>77</v>
      </c>
      <c r="AY191" s="19" t="s">
        <v>156</v>
      </c>
      <c r="BE191" s="192">
        <f t="shared" si="34"/>
        <v>0</v>
      </c>
      <c r="BF191" s="192">
        <f t="shared" si="35"/>
        <v>0</v>
      </c>
      <c r="BG191" s="192">
        <f t="shared" si="36"/>
        <v>0</v>
      </c>
      <c r="BH191" s="192">
        <f t="shared" si="37"/>
        <v>0</v>
      </c>
      <c r="BI191" s="192">
        <f t="shared" si="38"/>
        <v>0</v>
      </c>
      <c r="BJ191" s="19" t="s">
        <v>75</v>
      </c>
      <c r="BK191" s="192">
        <f t="shared" si="39"/>
        <v>0</v>
      </c>
      <c r="BL191" s="19" t="s">
        <v>253</v>
      </c>
      <c r="BM191" s="191" t="s">
        <v>1223</v>
      </c>
    </row>
    <row r="192" spans="1:65" s="2" customFormat="1" ht="37.9" customHeight="1">
      <c r="A192" s="36"/>
      <c r="B192" s="37"/>
      <c r="C192" s="180" t="s">
        <v>823</v>
      </c>
      <c r="D192" s="180" t="s">
        <v>159</v>
      </c>
      <c r="E192" s="181" t="s">
        <v>1224</v>
      </c>
      <c r="F192" s="182" t="s">
        <v>1225</v>
      </c>
      <c r="G192" s="183" t="s">
        <v>251</v>
      </c>
      <c r="H192" s="184">
        <v>3.7570000000000001</v>
      </c>
      <c r="I192" s="185"/>
      <c r="J192" s="186">
        <f t="shared" si="30"/>
        <v>0</v>
      </c>
      <c r="K192" s="182" t="s">
        <v>163</v>
      </c>
      <c r="L192" s="41"/>
      <c r="M192" s="187" t="s">
        <v>19</v>
      </c>
      <c r="N192" s="188" t="s">
        <v>39</v>
      </c>
      <c r="O192" s="66"/>
      <c r="P192" s="189">
        <f t="shared" si="31"/>
        <v>0</v>
      </c>
      <c r="Q192" s="189">
        <v>0</v>
      </c>
      <c r="R192" s="189">
        <f t="shared" si="32"/>
        <v>0</v>
      </c>
      <c r="S192" s="189">
        <v>0</v>
      </c>
      <c r="T192" s="190">
        <f t="shared" si="33"/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253</v>
      </c>
      <c r="AT192" s="191" t="s">
        <v>159</v>
      </c>
      <c r="AU192" s="191" t="s">
        <v>77</v>
      </c>
      <c r="AY192" s="19" t="s">
        <v>156</v>
      </c>
      <c r="BE192" s="192">
        <f t="shared" si="34"/>
        <v>0</v>
      </c>
      <c r="BF192" s="192">
        <f t="shared" si="35"/>
        <v>0</v>
      </c>
      <c r="BG192" s="192">
        <f t="shared" si="36"/>
        <v>0</v>
      </c>
      <c r="BH192" s="192">
        <f t="shared" si="37"/>
        <v>0</v>
      </c>
      <c r="BI192" s="192">
        <f t="shared" si="38"/>
        <v>0</v>
      </c>
      <c r="BJ192" s="19" t="s">
        <v>75</v>
      </c>
      <c r="BK192" s="192">
        <f t="shared" si="39"/>
        <v>0</v>
      </c>
      <c r="BL192" s="19" t="s">
        <v>253</v>
      </c>
      <c r="BM192" s="191" t="s">
        <v>1226</v>
      </c>
    </row>
    <row r="193" spans="1:65" s="2" customFormat="1" ht="37.9" customHeight="1">
      <c r="A193" s="36"/>
      <c r="B193" s="37"/>
      <c r="C193" s="180" t="s">
        <v>827</v>
      </c>
      <c r="D193" s="180" t="s">
        <v>159</v>
      </c>
      <c r="E193" s="181" t="s">
        <v>1227</v>
      </c>
      <c r="F193" s="182" t="s">
        <v>1228</v>
      </c>
      <c r="G193" s="183" t="s">
        <v>251</v>
      </c>
      <c r="H193" s="184">
        <v>1.4350000000000001</v>
      </c>
      <c r="I193" s="185"/>
      <c r="J193" s="186">
        <f t="shared" si="30"/>
        <v>0</v>
      </c>
      <c r="K193" s="182" t="s">
        <v>163</v>
      </c>
      <c r="L193" s="41"/>
      <c r="M193" s="187" t="s">
        <v>19</v>
      </c>
      <c r="N193" s="188" t="s">
        <v>39</v>
      </c>
      <c r="O193" s="66"/>
      <c r="P193" s="189">
        <f t="shared" si="31"/>
        <v>0</v>
      </c>
      <c r="Q193" s="189">
        <v>0</v>
      </c>
      <c r="R193" s="189">
        <f t="shared" si="32"/>
        <v>0</v>
      </c>
      <c r="S193" s="189">
        <v>0</v>
      </c>
      <c r="T193" s="190">
        <f t="shared" si="33"/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253</v>
      </c>
      <c r="AT193" s="191" t="s">
        <v>159</v>
      </c>
      <c r="AU193" s="191" t="s">
        <v>77</v>
      </c>
      <c r="AY193" s="19" t="s">
        <v>156</v>
      </c>
      <c r="BE193" s="192">
        <f t="shared" si="34"/>
        <v>0</v>
      </c>
      <c r="BF193" s="192">
        <f t="shared" si="35"/>
        <v>0</v>
      </c>
      <c r="BG193" s="192">
        <f t="shared" si="36"/>
        <v>0</v>
      </c>
      <c r="BH193" s="192">
        <f t="shared" si="37"/>
        <v>0</v>
      </c>
      <c r="BI193" s="192">
        <f t="shared" si="38"/>
        <v>0</v>
      </c>
      <c r="BJ193" s="19" t="s">
        <v>75</v>
      </c>
      <c r="BK193" s="192">
        <f t="shared" si="39"/>
        <v>0</v>
      </c>
      <c r="BL193" s="19" t="s">
        <v>253</v>
      </c>
      <c r="BM193" s="191" t="s">
        <v>1229</v>
      </c>
    </row>
    <row r="194" spans="1:65" s="12" customFormat="1" ht="25.9" customHeight="1">
      <c r="B194" s="164"/>
      <c r="C194" s="165"/>
      <c r="D194" s="166" t="s">
        <v>67</v>
      </c>
      <c r="E194" s="167" t="s">
        <v>970</v>
      </c>
      <c r="F194" s="167" t="s">
        <v>971</v>
      </c>
      <c r="G194" s="165"/>
      <c r="H194" s="165"/>
      <c r="I194" s="168"/>
      <c r="J194" s="169">
        <f>BK194</f>
        <v>0</v>
      </c>
      <c r="K194" s="165"/>
      <c r="L194" s="170"/>
      <c r="M194" s="171"/>
      <c r="N194" s="172"/>
      <c r="O194" s="172"/>
      <c r="P194" s="173">
        <f>P195</f>
        <v>0</v>
      </c>
      <c r="Q194" s="172"/>
      <c r="R194" s="173">
        <f>R195</f>
        <v>0</v>
      </c>
      <c r="S194" s="172"/>
      <c r="T194" s="174">
        <f>T195</f>
        <v>0</v>
      </c>
      <c r="AR194" s="175" t="s">
        <v>164</v>
      </c>
      <c r="AT194" s="176" t="s">
        <v>67</v>
      </c>
      <c r="AU194" s="176" t="s">
        <v>68</v>
      </c>
      <c r="AY194" s="175" t="s">
        <v>156</v>
      </c>
      <c r="BK194" s="177">
        <f>BK195</f>
        <v>0</v>
      </c>
    </row>
    <row r="195" spans="1:65" s="2" customFormat="1" ht="24.2" customHeight="1">
      <c r="A195" s="36"/>
      <c r="B195" s="37"/>
      <c r="C195" s="180" t="s">
        <v>831</v>
      </c>
      <c r="D195" s="180" t="s">
        <v>159</v>
      </c>
      <c r="E195" s="181" t="s">
        <v>1230</v>
      </c>
      <c r="F195" s="182" t="s">
        <v>1231</v>
      </c>
      <c r="G195" s="183" t="s">
        <v>975</v>
      </c>
      <c r="H195" s="184">
        <v>24</v>
      </c>
      <c r="I195" s="185"/>
      <c r="J195" s="186">
        <f>ROUND(I195*H195,2)</f>
        <v>0</v>
      </c>
      <c r="K195" s="182" t="s">
        <v>163</v>
      </c>
      <c r="L195" s="41"/>
      <c r="M195" s="243" t="s">
        <v>19</v>
      </c>
      <c r="N195" s="244" t="s">
        <v>39</v>
      </c>
      <c r="O195" s="245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976</v>
      </c>
      <c r="AT195" s="191" t="s">
        <v>159</v>
      </c>
      <c r="AU195" s="191" t="s">
        <v>75</v>
      </c>
      <c r="AY195" s="19" t="s">
        <v>156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75</v>
      </c>
      <c r="BK195" s="192">
        <f>ROUND(I195*H195,2)</f>
        <v>0</v>
      </c>
      <c r="BL195" s="19" t="s">
        <v>976</v>
      </c>
      <c r="BM195" s="191" t="s">
        <v>1232</v>
      </c>
    </row>
    <row r="196" spans="1:65" s="2" customFormat="1" ht="6.95" customHeight="1">
      <c r="A196" s="36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41"/>
      <c r="M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</row>
  </sheetData>
  <sheetProtection algorithmName="SHA-512" hashValue="93jmzV3PntlD42gCDjuTsHIHd8si6ulLp7dmf7BLuMsZVotQJ02kwvDeVRykdlgRqh/qslpffg3oKiuTt3BIgg==" saltValue="EUwpPr+40CN2U0MLDB7UC39rQyOge4IFg+yBmGEfhvW6ne5ItlFBFeINpTM2+5KqCieU/OM2w9wEglhV+dBhjg==" spinCount="100000" sheet="1" objects="1" scenarios="1" formatColumns="0" formatRows="0" autoFilter="0"/>
  <autoFilter ref="C99:K195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117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1233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ROUND(J100,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ROUND((SUM(BE100:BE204)),  2)</f>
        <v>0</v>
      </c>
      <c r="G37" s="36"/>
      <c r="H37" s="36"/>
      <c r="I37" s="126">
        <v>0.21</v>
      </c>
      <c r="J37" s="125">
        <f>ROUND(((SUM(BE100:BE204))*I37),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ROUND((SUM(BF100:BF204)),  2)</f>
        <v>0</v>
      </c>
      <c r="G38" s="36"/>
      <c r="H38" s="36"/>
      <c r="I38" s="126">
        <v>0.15</v>
      </c>
      <c r="J38" s="125">
        <f>ROUND(((SUM(BF100:BF204))*I38),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ROUND((SUM(BG100:BG204)),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ROUND((SUM(BH100:BH204)),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ROUND((SUM(BI100:BI204)),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117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04 - Elektroinstalace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J100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124</v>
      </c>
      <c r="E68" s="145"/>
      <c r="F68" s="145"/>
      <c r="G68" s="145"/>
      <c r="H68" s="145"/>
      <c r="I68" s="145"/>
      <c r="J68" s="146">
        <f>J101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126</v>
      </c>
      <c r="E69" s="150"/>
      <c r="F69" s="150"/>
      <c r="G69" s="150"/>
      <c r="H69" s="150"/>
      <c r="I69" s="150"/>
      <c r="J69" s="151">
        <f>J102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127</v>
      </c>
      <c r="E70" s="150"/>
      <c r="F70" s="150"/>
      <c r="G70" s="150"/>
      <c r="H70" s="150"/>
      <c r="I70" s="150"/>
      <c r="J70" s="151">
        <f>J110</f>
        <v>0</v>
      </c>
      <c r="K70" s="98"/>
      <c r="L70" s="152"/>
    </row>
    <row r="71" spans="1:47" s="10" customFormat="1" ht="19.899999999999999" customHeight="1">
      <c r="B71" s="148"/>
      <c r="C71" s="98"/>
      <c r="D71" s="149" t="s">
        <v>128</v>
      </c>
      <c r="E71" s="150"/>
      <c r="F71" s="150"/>
      <c r="G71" s="150"/>
      <c r="H71" s="150"/>
      <c r="I71" s="150"/>
      <c r="J71" s="151">
        <f>J118</f>
        <v>0</v>
      </c>
      <c r="K71" s="98"/>
      <c r="L71" s="152"/>
    </row>
    <row r="72" spans="1:47" s="9" customFormat="1" ht="24.95" customHeight="1">
      <c r="B72" s="142"/>
      <c r="C72" s="143"/>
      <c r="D72" s="144" t="s">
        <v>129</v>
      </c>
      <c r="E72" s="145"/>
      <c r="F72" s="145"/>
      <c r="G72" s="145"/>
      <c r="H72" s="145"/>
      <c r="I72" s="145"/>
      <c r="J72" s="146">
        <f>J123</f>
        <v>0</v>
      </c>
      <c r="K72" s="143"/>
      <c r="L72" s="147"/>
    </row>
    <row r="73" spans="1:47" s="10" customFormat="1" ht="19.899999999999999" customHeight="1">
      <c r="B73" s="148"/>
      <c r="C73" s="98"/>
      <c r="D73" s="149" t="s">
        <v>1234</v>
      </c>
      <c r="E73" s="150"/>
      <c r="F73" s="150"/>
      <c r="G73" s="150"/>
      <c r="H73" s="150"/>
      <c r="I73" s="150"/>
      <c r="J73" s="151">
        <f>J124</f>
        <v>0</v>
      </c>
      <c r="K73" s="98"/>
      <c r="L73" s="152"/>
    </row>
    <row r="74" spans="1:47" s="10" customFormat="1" ht="19.899999999999999" customHeight="1">
      <c r="B74" s="148"/>
      <c r="C74" s="98"/>
      <c r="D74" s="149" t="s">
        <v>1235</v>
      </c>
      <c r="E74" s="150"/>
      <c r="F74" s="150"/>
      <c r="G74" s="150"/>
      <c r="H74" s="150"/>
      <c r="I74" s="150"/>
      <c r="J74" s="151">
        <f>J130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1236</v>
      </c>
      <c r="E75" s="150"/>
      <c r="F75" s="150"/>
      <c r="G75" s="150"/>
      <c r="H75" s="150"/>
      <c r="I75" s="150"/>
      <c r="J75" s="151">
        <f>J176</f>
        <v>0</v>
      </c>
      <c r="K75" s="98"/>
      <c r="L75" s="152"/>
    </row>
    <row r="76" spans="1:47" s="10" customFormat="1" ht="19.899999999999999" customHeight="1">
      <c r="B76" s="148"/>
      <c r="C76" s="98"/>
      <c r="D76" s="149" t="s">
        <v>1237</v>
      </c>
      <c r="E76" s="150"/>
      <c r="F76" s="150"/>
      <c r="G76" s="150"/>
      <c r="H76" s="150"/>
      <c r="I76" s="150"/>
      <c r="J76" s="151">
        <f>J202</f>
        <v>0</v>
      </c>
      <c r="K76" s="98"/>
      <c r="L76" s="152"/>
    </row>
    <row r="77" spans="1:47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141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394" t="str">
        <f>E7</f>
        <v>Prostějov ON - oprava (ZTI a ÚT ubytovny ve VB)</v>
      </c>
      <c r="F86" s="395"/>
      <c r="G86" s="395"/>
      <c r="H86" s="395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1" customFormat="1" ht="16.5" customHeight="1">
      <c r="B88" s="23"/>
      <c r="C88" s="24"/>
      <c r="D88" s="24"/>
      <c r="E88" s="394" t="s">
        <v>115</v>
      </c>
      <c r="F88" s="353"/>
      <c r="G88" s="353"/>
      <c r="H88" s="353"/>
      <c r="I88" s="24"/>
      <c r="J88" s="24"/>
      <c r="K88" s="24"/>
      <c r="L88" s="22"/>
    </row>
    <row r="89" spans="1:31" s="1" customFormat="1" ht="12" customHeight="1">
      <c r="B89" s="23"/>
      <c r="C89" s="31" t="s">
        <v>116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6" t="s">
        <v>117</v>
      </c>
      <c r="F90" s="397"/>
      <c r="G90" s="397"/>
      <c r="H90" s="397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118</v>
      </c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6" t="str">
        <f>E13</f>
        <v>04 - Elektroinstalace</v>
      </c>
      <c r="F92" s="397"/>
      <c r="G92" s="397"/>
      <c r="H92" s="397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F16</f>
        <v xml:space="preserve"> </v>
      </c>
      <c r="G94" s="38"/>
      <c r="H94" s="38"/>
      <c r="I94" s="31" t="s">
        <v>23</v>
      </c>
      <c r="J94" s="61">
        <f>IF(J16="","",J16)</f>
        <v>0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24</v>
      </c>
      <c r="D96" s="38"/>
      <c r="E96" s="38"/>
      <c r="F96" s="29" t="str">
        <f>E19</f>
        <v xml:space="preserve"> </v>
      </c>
      <c r="G96" s="38"/>
      <c r="H96" s="38"/>
      <c r="I96" s="31" t="s">
        <v>29</v>
      </c>
      <c r="J96" s="34" t="str">
        <f>E25</f>
        <v xml:space="preserve"> </v>
      </c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27</v>
      </c>
      <c r="D97" s="38"/>
      <c r="E97" s="38"/>
      <c r="F97" s="29" t="str">
        <f>IF(E22="","",E22)</f>
        <v>Vyplň údaj</v>
      </c>
      <c r="G97" s="38"/>
      <c r="H97" s="38"/>
      <c r="I97" s="31" t="s">
        <v>31</v>
      </c>
      <c r="J97" s="34" t="str">
        <f>E28</f>
        <v xml:space="preserve"> </v>
      </c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142</v>
      </c>
      <c r="D99" s="156" t="s">
        <v>53</v>
      </c>
      <c r="E99" s="156" t="s">
        <v>49</v>
      </c>
      <c r="F99" s="156" t="s">
        <v>50</v>
      </c>
      <c r="G99" s="156" t="s">
        <v>143</v>
      </c>
      <c r="H99" s="156" t="s">
        <v>144</v>
      </c>
      <c r="I99" s="156" t="s">
        <v>145</v>
      </c>
      <c r="J99" s="156" t="s">
        <v>122</v>
      </c>
      <c r="K99" s="157" t="s">
        <v>146</v>
      </c>
      <c r="L99" s="158"/>
      <c r="M99" s="70" t="s">
        <v>19</v>
      </c>
      <c r="N99" s="71" t="s">
        <v>38</v>
      </c>
      <c r="O99" s="71" t="s">
        <v>147</v>
      </c>
      <c r="P99" s="71" t="s">
        <v>148</v>
      </c>
      <c r="Q99" s="71" t="s">
        <v>149</v>
      </c>
      <c r="R99" s="71" t="s">
        <v>150</v>
      </c>
      <c r="S99" s="71" t="s">
        <v>151</v>
      </c>
      <c r="T99" s="72" t="s">
        <v>152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153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P101+P123</f>
        <v>0</v>
      </c>
      <c r="Q100" s="74"/>
      <c r="R100" s="161">
        <f>R101+R123</f>
        <v>0.13092999999999999</v>
      </c>
      <c r="S100" s="74"/>
      <c r="T100" s="162">
        <f>T101+T123</f>
        <v>3.073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67</v>
      </c>
      <c r="AU100" s="19" t="s">
        <v>123</v>
      </c>
      <c r="BK100" s="163">
        <f>BK101+BK123</f>
        <v>0</v>
      </c>
    </row>
    <row r="101" spans="1:65" s="12" customFormat="1" ht="25.9" customHeight="1">
      <c r="B101" s="164"/>
      <c r="C101" s="165"/>
      <c r="D101" s="166" t="s">
        <v>67</v>
      </c>
      <c r="E101" s="167" t="s">
        <v>154</v>
      </c>
      <c r="F101" s="167" t="s">
        <v>155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P102+P110+P118</f>
        <v>0</v>
      </c>
      <c r="Q101" s="172"/>
      <c r="R101" s="173">
        <f>R102+R110+R118</f>
        <v>0</v>
      </c>
      <c r="S101" s="172"/>
      <c r="T101" s="174">
        <f>T102+T110+T118</f>
        <v>3.073</v>
      </c>
      <c r="AR101" s="175" t="s">
        <v>75</v>
      </c>
      <c r="AT101" s="176" t="s">
        <v>67</v>
      </c>
      <c r="AU101" s="176" t="s">
        <v>68</v>
      </c>
      <c r="AY101" s="175" t="s">
        <v>156</v>
      </c>
      <c r="BK101" s="177">
        <f>BK102+BK110+BK118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210</v>
      </c>
      <c r="F102" s="178" t="s">
        <v>211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SUM(P103:P109)</f>
        <v>0</v>
      </c>
      <c r="Q102" s="172"/>
      <c r="R102" s="173">
        <f>SUM(R103:R109)</f>
        <v>0</v>
      </c>
      <c r="S102" s="172"/>
      <c r="T102" s="174">
        <f>SUM(T103:T109)</f>
        <v>3.073</v>
      </c>
      <c r="AR102" s="175" t="s">
        <v>75</v>
      </c>
      <c r="AT102" s="176" t="s">
        <v>67</v>
      </c>
      <c r="AU102" s="176" t="s">
        <v>75</v>
      </c>
      <c r="AY102" s="175" t="s">
        <v>156</v>
      </c>
      <c r="BK102" s="177">
        <f>SUM(BK103:BK109)</f>
        <v>0</v>
      </c>
    </row>
    <row r="103" spans="1:65" s="2" customFormat="1" ht="49.15" customHeight="1">
      <c r="A103" s="36"/>
      <c r="B103" s="37"/>
      <c r="C103" s="180" t="s">
        <v>75</v>
      </c>
      <c r="D103" s="180" t="s">
        <v>159</v>
      </c>
      <c r="E103" s="181" t="s">
        <v>1238</v>
      </c>
      <c r="F103" s="182" t="s">
        <v>1239</v>
      </c>
      <c r="G103" s="183" t="s">
        <v>345</v>
      </c>
      <c r="H103" s="184">
        <v>23</v>
      </c>
      <c r="I103" s="185"/>
      <c r="J103" s="186">
        <f t="shared" ref="J103:J109" si="0">ROUND(I103*H103,2)</f>
        <v>0</v>
      </c>
      <c r="K103" s="182" t="s">
        <v>163</v>
      </c>
      <c r="L103" s="41"/>
      <c r="M103" s="187" t="s">
        <v>19</v>
      </c>
      <c r="N103" s="188" t="s">
        <v>39</v>
      </c>
      <c r="O103" s="66"/>
      <c r="P103" s="189">
        <f t="shared" ref="P103:P109" si="1">O103*H103</f>
        <v>0</v>
      </c>
      <c r="Q103" s="189">
        <v>0</v>
      </c>
      <c r="R103" s="189">
        <f t="shared" ref="R103:R109" si="2">Q103*H103</f>
        <v>0</v>
      </c>
      <c r="S103" s="189">
        <v>2.5000000000000001E-2</v>
      </c>
      <c r="T103" s="190">
        <f t="shared" ref="T103:T109" si="3">S103*H103</f>
        <v>0.57500000000000007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164</v>
      </c>
      <c r="AT103" s="191" t="s">
        <v>159</v>
      </c>
      <c r="AU103" s="191" t="s">
        <v>77</v>
      </c>
      <c r="AY103" s="19" t="s">
        <v>156</v>
      </c>
      <c r="BE103" s="192">
        <f t="shared" ref="BE103:BE109" si="4">IF(N103="základní",J103,0)</f>
        <v>0</v>
      </c>
      <c r="BF103" s="192">
        <f t="shared" ref="BF103:BF109" si="5">IF(N103="snížená",J103,0)</f>
        <v>0</v>
      </c>
      <c r="BG103" s="192">
        <f t="shared" ref="BG103:BG109" si="6">IF(N103="zákl. přenesená",J103,0)</f>
        <v>0</v>
      </c>
      <c r="BH103" s="192">
        <f t="shared" ref="BH103:BH109" si="7">IF(N103="sníž. přenesená",J103,0)</f>
        <v>0</v>
      </c>
      <c r="BI103" s="192">
        <f t="shared" ref="BI103:BI109" si="8">IF(N103="nulová",J103,0)</f>
        <v>0</v>
      </c>
      <c r="BJ103" s="19" t="s">
        <v>75</v>
      </c>
      <c r="BK103" s="192">
        <f t="shared" ref="BK103:BK109" si="9">ROUND(I103*H103,2)</f>
        <v>0</v>
      </c>
      <c r="BL103" s="19" t="s">
        <v>164</v>
      </c>
      <c r="BM103" s="191" t="s">
        <v>1240</v>
      </c>
    </row>
    <row r="104" spans="1:65" s="2" customFormat="1" ht="49.15" customHeight="1">
      <c r="A104" s="36"/>
      <c r="B104" s="37"/>
      <c r="C104" s="180" t="s">
        <v>77</v>
      </c>
      <c r="D104" s="180" t="s">
        <v>159</v>
      </c>
      <c r="E104" s="181" t="s">
        <v>1241</v>
      </c>
      <c r="F104" s="182" t="s">
        <v>1242</v>
      </c>
      <c r="G104" s="183" t="s">
        <v>345</v>
      </c>
      <c r="H104" s="184">
        <v>4</v>
      </c>
      <c r="I104" s="185"/>
      <c r="J104" s="186">
        <f t="shared" si="0"/>
        <v>0</v>
      </c>
      <c r="K104" s="182" t="s">
        <v>163</v>
      </c>
      <c r="L104" s="41"/>
      <c r="M104" s="187" t="s">
        <v>19</v>
      </c>
      <c r="N104" s="188" t="s">
        <v>39</v>
      </c>
      <c r="O104" s="66"/>
      <c r="P104" s="189">
        <f t="shared" si="1"/>
        <v>0</v>
      </c>
      <c r="Q104" s="189">
        <v>0</v>
      </c>
      <c r="R104" s="189">
        <f t="shared" si="2"/>
        <v>0</v>
      </c>
      <c r="S104" s="189">
        <v>0.14899999999999999</v>
      </c>
      <c r="T104" s="190">
        <f t="shared" si="3"/>
        <v>0.59599999999999997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164</v>
      </c>
      <c r="AT104" s="191" t="s">
        <v>159</v>
      </c>
      <c r="AU104" s="191" t="s">
        <v>77</v>
      </c>
      <c r="AY104" s="19" t="s">
        <v>156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9" t="s">
        <v>75</v>
      </c>
      <c r="BK104" s="192">
        <f t="shared" si="9"/>
        <v>0</v>
      </c>
      <c r="BL104" s="19" t="s">
        <v>164</v>
      </c>
      <c r="BM104" s="191" t="s">
        <v>1243</v>
      </c>
    </row>
    <row r="105" spans="1:65" s="2" customFormat="1" ht="24.2" customHeight="1">
      <c r="A105" s="36"/>
      <c r="B105" s="37"/>
      <c r="C105" s="180" t="s">
        <v>85</v>
      </c>
      <c r="D105" s="180" t="s">
        <v>159</v>
      </c>
      <c r="E105" s="181" t="s">
        <v>1244</v>
      </c>
      <c r="F105" s="182" t="s">
        <v>1245</v>
      </c>
      <c r="G105" s="183" t="s">
        <v>345</v>
      </c>
      <c r="H105" s="184">
        <v>131</v>
      </c>
      <c r="I105" s="185"/>
      <c r="J105" s="186">
        <f t="shared" si="0"/>
        <v>0</v>
      </c>
      <c r="K105" s="182" t="s">
        <v>163</v>
      </c>
      <c r="L105" s="41"/>
      <c r="M105" s="187" t="s">
        <v>19</v>
      </c>
      <c r="N105" s="188" t="s">
        <v>39</v>
      </c>
      <c r="O105" s="66"/>
      <c r="P105" s="189">
        <f t="shared" si="1"/>
        <v>0</v>
      </c>
      <c r="Q105" s="189">
        <v>0</v>
      </c>
      <c r="R105" s="189">
        <f t="shared" si="2"/>
        <v>0</v>
      </c>
      <c r="S105" s="189">
        <v>1E-3</v>
      </c>
      <c r="T105" s="190">
        <f t="shared" si="3"/>
        <v>0.13100000000000001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164</v>
      </c>
      <c r="AT105" s="191" t="s">
        <v>159</v>
      </c>
      <c r="AU105" s="191" t="s">
        <v>77</v>
      </c>
      <c r="AY105" s="19" t="s">
        <v>156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9" t="s">
        <v>75</v>
      </c>
      <c r="BK105" s="192">
        <f t="shared" si="9"/>
        <v>0</v>
      </c>
      <c r="BL105" s="19" t="s">
        <v>164</v>
      </c>
      <c r="BM105" s="191" t="s">
        <v>1246</v>
      </c>
    </row>
    <row r="106" spans="1:65" s="2" customFormat="1" ht="24.2" customHeight="1">
      <c r="A106" s="36"/>
      <c r="B106" s="37"/>
      <c r="C106" s="180" t="s">
        <v>164</v>
      </c>
      <c r="D106" s="180" t="s">
        <v>159</v>
      </c>
      <c r="E106" s="181" t="s">
        <v>1247</v>
      </c>
      <c r="F106" s="182" t="s">
        <v>1248</v>
      </c>
      <c r="G106" s="183" t="s">
        <v>345</v>
      </c>
      <c r="H106" s="184">
        <v>13</v>
      </c>
      <c r="I106" s="185"/>
      <c r="J106" s="186">
        <f t="shared" si="0"/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 t="shared" si="1"/>
        <v>0</v>
      </c>
      <c r="Q106" s="189">
        <v>0</v>
      </c>
      <c r="R106" s="189">
        <f t="shared" si="2"/>
        <v>0</v>
      </c>
      <c r="S106" s="189">
        <v>2E-3</v>
      </c>
      <c r="T106" s="190">
        <f t="shared" si="3"/>
        <v>2.6000000000000002E-2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9" t="s">
        <v>75</v>
      </c>
      <c r="BK106" s="192">
        <f t="shared" si="9"/>
        <v>0</v>
      </c>
      <c r="BL106" s="19" t="s">
        <v>164</v>
      </c>
      <c r="BM106" s="191" t="s">
        <v>1249</v>
      </c>
    </row>
    <row r="107" spans="1:65" s="2" customFormat="1" ht="37.9" customHeight="1">
      <c r="A107" s="36"/>
      <c r="B107" s="37"/>
      <c r="C107" s="180" t="s">
        <v>180</v>
      </c>
      <c r="D107" s="180" t="s">
        <v>159</v>
      </c>
      <c r="E107" s="181" t="s">
        <v>1250</v>
      </c>
      <c r="F107" s="182" t="s">
        <v>1251</v>
      </c>
      <c r="G107" s="183" t="s">
        <v>296</v>
      </c>
      <c r="H107" s="184">
        <v>317</v>
      </c>
      <c r="I107" s="185"/>
      <c r="J107" s="186">
        <f t="shared" si="0"/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 t="shared" si="1"/>
        <v>0</v>
      </c>
      <c r="Q107" s="189">
        <v>0</v>
      </c>
      <c r="R107" s="189">
        <f t="shared" si="2"/>
        <v>0</v>
      </c>
      <c r="S107" s="189">
        <v>2E-3</v>
      </c>
      <c r="T107" s="190">
        <f t="shared" si="3"/>
        <v>0.63400000000000001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9" t="s">
        <v>75</v>
      </c>
      <c r="BK107" s="192">
        <f t="shared" si="9"/>
        <v>0</v>
      </c>
      <c r="BL107" s="19" t="s">
        <v>164</v>
      </c>
      <c r="BM107" s="191" t="s">
        <v>1252</v>
      </c>
    </row>
    <row r="108" spans="1:65" s="2" customFormat="1" ht="37.9" customHeight="1">
      <c r="A108" s="36"/>
      <c r="B108" s="37"/>
      <c r="C108" s="180" t="s">
        <v>157</v>
      </c>
      <c r="D108" s="180" t="s">
        <v>159</v>
      </c>
      <c r="E108" s="181" t="s">
        <v>1253</v>
      </c>
      <c r="F108" s="182" t="s">
        <v>1254</v>
      </c>
      <c r="G108" s="183" t="s">
        <v>296</v>
      </c>
      <c r="H108" s="184">
        <v>60</v>
      </c>
      <c r="I108" s="185"/>
      <c r="J108" s="186">
        <f t="shared" si="0"/>
        <v>0</v>
      </c>
      <c r="K108" s="182" t="s">
        <v>163</v>
      </c>
      <c r="L108" s="41"/>
      <c r="M108" s="187" t="s">
        <v>19</v>
      </c>
      <c r="N108" s="188" t="s">
        <v>39</v>
      </c>
      <c r="O108" s="66"/>
      <c r="P108" s="189">
        <f t="shared" si="1"/>
        <v>0</v>
      </c>
      <c r="Q108" s="189">
        <v>0</v>
      </c>
      <c r="R108" s="189">
        <f t="shared" si="2"/>
        <v>0</v>
      </c>
      <c r="S108" s="189">
        <v>4.0000000000000001E-3</v>
      </c>
      <c r="T108" s="190">
        <f t="shared" si="3"/>
        <v>0.24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164</v>
      </c>
      <c r="AT108" s="191" t="s">
        <v>159</v>
      </c>
      <c r="AU108" s="191" t="s">
        <v>77</v>
      </c>
      <c r="AY108" s="19" t="s">
        <v>156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9" t="s">
        <v>75</v>
      </c>
      <c r="BK108" s="192">
        <f t="shared" si="9"/>
        <v>0</v>
      </c>
      <c r="BL108" s="19" t="s">
        <v>164</v>
      </c>
      <c r="BM108" s="191" t="s">
        <v>1255</v>
      </c>
    </row>
    <row r="109" spans="1:65" s="2" customFormat="1" ht="37.9" customHeight="1">
      <c r="A109" s="36"/>
      <c r="B109" s="37"/>
      <c r="C109" s="180" t="s">
        <v>198</v>
      </c>
      <c r="D109" s="180" t="s">
        <v>159</v>
      </c>
      <c r="E109" s="181" t="s">
        <v>582</v>
      </c>
      <c r="F109" s="182" t="s">
        <v>583</v>
      </c>
      <c r="G109" s="183" t="s">
        <v>296</v>
      </c>
      <c r="H109" s="184">
        <v>67</v>
      </c>
      <c r="I109" s="185"/>
      <c r="J109" s="186">
        <f t="shared" si="0"/>
        <v>0</v>
      </c>
      <c r="K109" s="182" t="s">
        <v>163</v>
      </c>
      <c r="L109" s="41"/>
      <c r="M109" s="187" t="s">
        <v>19</v>
      </c>
      <c r="N109" s="188" t="s">
        <v>39</v>
      </c>
      <c r="O109" s="66"/>
      <c r="P109" s="189">
        <f t="shared" si="1"/>
        <v>0</v>
      </c>
      <c r="Q109" s="189">
        <v>0</v>
      </c>
      <c r="R109" s="189">
        <f t="shared" si="2"/>
        <v>0</v>
      </c>
      <c r="S109" s="189">
        <v>1.2999999999999999E-2</v>
      </c>
      <c r="T109" s="190">
        <f t="shared" si="3"/>
        <v>0.871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164</v>
      </c>
      <c r="AT109" s="191" t="s">
        <v>159</v>
      </c>
      <c r="AU109" s="191" t="s">
        <v>77</v>
      </c>
      <c r="AY109" s="19" t="s">
        <v>156</v>
      </c>
      <c r="BE109" s="192">
        <f t="shared" si="4"/>
        <v>0</v>
      </c>
      <c r="BF109" s="192">
        <f t="shared" si="5"/>
        <v>0</v>
      </c>
      <c r="BG109" s="192">
        <f t="shared" si="6"/>
        <v>0</v>
      </c>
      <c r="BH109" s="192">
        <f t="shared" si="7"/>
        <v>0</v>
      </c>
      <c r="BI109" s="192">
        <f t="shared" si="8"/>
        <v>0</v>
      </c>
      <c r="BJ109" s="19" t="s">
        <v>75</v>
      </c>
      <c r="BK109" s="192">
        <f t="shared" si="9"/>
        <v>0</v>
      </c>
      <c r="BL109" s="19" t="s">
        <v>164</v>
      </c>
      <c r="BM109" s="191" t="s">
        <v>1256</v>
      </c>
    </row>
    <row r="110" spans="1:65" s="12" customFormat="1" ht="22.9" customHeight="1">
      <c r="B110" s="164"/>
      <c r="C110" s="165"/>
      <c r="D110" s="166" t="s">
        <v>67</v>
      </c>
      <c r="E110" s="178" t="s">
        <v>247</v>
      </c>
      <c r="F110" s="178" t="s">
        <v>248</v>
      </c>
      <c r="G110" s="165"/>
      <c r="H110" s="165"/>
      <c r="I110" s="168"/>
      <c r="J110" s="179">
        <f>BK110</f>
        <v>0</v>
      </c>
      <c r="K110" s="165"/>
      <c r="L110" s="170"/>
      <c r="M110" s="171"/>
      <c r="N110" s="172"/>
      <c r="O110" s="172"/>
      <c r="P110" s="173">
        <f>SUM(P111:P117)</f>
        <v>0</v>
      </c>
      <c r="Q110" s="172"/>
      <c r="R110" s="173">
        <f>SUM(R111:R117)</f>
        <v>0</v>
      </c>
      <c r="S110" s="172"/>
      <c r="T110" s="174">
        <f>SUM(T111:T117)</f>
        <v>0</v>
      </c>
      <c r="AR110" s="175" t="s">
        <v>75</v>
      </c>
      <c r="AT110" s="176" t="s">
        <v>67</v>
      </c>
      <c r="AU110" s="176" t="s">
        <v>75</v>
      </c>
      <c r="AY110" s="175" t="s">
        <v>156</v>
      </c>
      <c r="BK110" s="177">
        <f>SUM(BK111:BK117)</f>
        <v>0</v>
      </c>
    </row>
    <row r="111" spans="1:65" s="2" customFormat="1" ht="37.9" customHeight="1">
      <c r="A111" s="36"/>
      <c r="B111" s="37"/>
      <c r="C111" s="180" t="s">
        <v>204</v>
      </c>
      <c r="D111" s="180" t="s">
        <v>159</v>
      </c>
      <c r="E111" s="181" t="s">
        <v>249</v>
      </c>
      <c r="F111" s="182" t="s">
        <v>250</v>
      </c>
      <c r="G111" s="183" t="s">
        <v>251</v>
      </c>
      <c r="H111" s="184">
        <v>3.073</v>
      </c>
      <c r="I111" s="185"/>
      <c r="J111" s="186">
        <f>ROUND(I111*H111,2)</f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164</v>
      </c>
      <c r="AT111" s="191" t="s">
        <v>159</v>
      </c>
      <c r="AU111" s="191" t="s">
        <v>77</v>
      </c>
      <c r="AY111" s="19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75</v>
      </c>
      <c r="BK111" s="192">
        <f>ROUND(I111*H111,2)</f>
        <v>0</v>
      </c>
      <c r="BL111" s="19" t="s">
        <v>164</v>
      </c>
      <c r="BM111" s="191" t="s">
        <v>1257</v>
      </c>
    </row>
    <row r="112" spans="1:65" s="2" customFormat="1" ht="62.65" customHeight="1">
      <c r="A112" s="36"/>
      <c r="B112" s="37"/>
      <c r="C112" s="180" t="s">
        <v>210</v>
      </c>
      <c r="D112" s="180" t="s">
        <v>159</v>
      </c>
      <c r="E112" s="181" t="s">
        <v>254</v>
      </c>
      <c r="F112" s="182" t="s">
        <v>255</v>
      </c>
      <c r="G112" s="183" t="s">
        <v>251</v>
      </c>
      <c r="H112" s="184">
        <v>3.073</v>
      </c>
      <c r="I112" s="185"/>
      <c r="J112" s="186">
        <f>ROUND(I112*H112,2)</f>
        <v>0</v>
      </c>
      <c r="K112" s="182" t="s">
        <v>163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164</v>
      </c>
      <c r="AT112" s="191" t="s">
        <v>159</v>
      </c>
      <c r="AU112" s="191" t="s">
        <v>77</v>
      </c>
      <c r="AY112" s="19" t="s">
        <v>156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75</v>
      </c>
      <c r="BK112" s="192">
        <f>ROUND(I112*H112,2)</f>
        <v>0</v>
      </c>
      <c r="BL112" s="19" t="s">
        <v>164</v>
      </c>
      <c r="BM112" s="191" t="s">
        <v>1258</v>
      </c>
    </row>
    <row r="113" spans="1:65" s="2" customFormat="1" ht="24.2" customHeight="1">
      <c r="A113" s="36"/>
      <c r="B113" s="37"/>
      <c r="C113" s="180" t="s">
        <v>216</v>
      </c>
      <c r="D113" s="180" t="s">
        <v>159</v>
      </c>
      <c r="E113" s="181" t="s">
        <v>261</v>
      </c>
      <c r="F113" s="182" t="s">
        <v>262</v>
      </c>
      <c r="G113" s="183" t="s">
        <v>251</v>
      </c>
      <c r="H113" s="184">
        <v>3.073</v>
      </c>
      <c r="I113" s="185"/>
      <c r="J113" s="186">
        <f>ROUND(I113*H113,2)</f>
        <v>0</v>
      </c>
      <c r="K113" s="182" t="s">
        <v>163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164</v>
      </c>
      <c r="AT113" s="191" t="s">
        <v>159</v>
      </c>
      <c r="AU113" s="191" t="s">
        <v>77</v>
      </c>
      <c r="AY113" s="19" t="s">
        <v>156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75</v>
      </c>
      <c r="BK113" s="192">
        <f>ROUND(I113*H113,2)</f>
        <v>0</v>
      </c>
      <c r="BL113" s="19" t="s">
        <v>164</v>
      </c>
      <c r="BM113" s="191" t="s">
        <v>1259</v>
      </c>
    </row>
    <row r="114" spans="1:65" s="2" customFormat="1" ht="37.9" customHeight="1">
      <c r="A114" s="36"/>
      <c r="B114" s="37"/>
      <c r="C114" s="180" t="s">
        <v>222</v>
      </c>
      <c r="D114" s="180" t="s">
        <v>159</v>
      </c>
      <c r="E114" s="181" t="s">
        <v>265</v>
      </c>
      <c r="F114" s="182" t="s">
        <v>266</v>
      </c>
      <c r="G114" s="183" t="s">
        <v>251</v>
      </c>
      <c r="H114" s="184">
        <v>92.19</v>
      </c>
      <c r="I114" s="185"/>
      <c r="J114" s="186">
        <f>ROUND(I114*H114,2)</f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164</v>
      </c>
      <c r="AT114" s="191" t="s">
        <v>159</v>
      </c>
      <c r="AU114" s="191" t="s">
        <v>77</v>
      </c>
      <c r="AY114" s="19" t="s">
        <v>156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75</v>
      </c>
      <c r="BK114" s="192">
        <f>ROUND(I114*H114,2)</f>
        <v>0</v>
      </c>
      <c r="BL114" s="19" t="s">
        <v>164</v>
      </c>
      <c r="BM114" s="191" t="s">
        <v>1260</v>
      </c>
    </row>
    <row r="115" spans="1:65" s="2" customFormat="1" ht="19.5">
      <c r="A115" s="36"/>
      <c r="B115" s="37"/>
      <c r="C115" s="38"/>
      <c r="D115" s="195" t="s">
        <v>257</v>
      </c>
      <c r="E115" s="38"/>
      <c r="F115" s="226" t="s">
        <v>589</v>
      </c>
      <c r="G115" s="38"/>
      <c r="H115" s="38"/>
      <c r="I115" s="227"/>
      <c r="J115" s="38"/>
      <c r="K115" s="38"/>
      <c r="L115" s="41"/>
      <c r="M115" s="228"/>
      <c r="N115" s="229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257</v>
      </c>
      <c r="AU115" s="19" t="s">
        <v>77</v>
      </c>
    </row>
    <row r="116" spans="1:65" s="13" customFormat="1" ht="11.25">
      <c r="B116" s="193"/>
      <c r="C116" s="194"/>
      <c r="D116" s="195" t="s">
        <v>166</v>
      </c>
      <c r="E116" s="194"/>
      <c r="F116" s="197" t="s">
        <v>1261</v>
      </c>
      <c r="G116" s="194"/>
      <c r="H116" s="198">
        <v>92.19</v>
      </c>
      <c r="I116" s="199"/>
      <c r="J116" s="194"/>
      <c r="K116" s="194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166</v>
      </c>
      <c r="AU116" s="204" t="s">
        <v>77</v>
      </c>
      <c r="AV116" s="13" t="s">
        <v>77</v>
      </c>
      <c r="AW116" s="13" t="s">
        <v>4</v>
      </c>
      <c r="AX116" s="13" t="s">
        <v>75</v>
      </c>
      <c r="AY116" s="204" t="s">
        <v>156</v>
      </c>
    </row>
    <row r="117" spans="1:65" s="2" customFormat="1" ht="37.9" customHeight="1">
      <c r="A117" s="36"/>
      <c r="B117" s="37"/>
      <c r="C117" s="180" t="s">
        <v>229</v>
      </c>
      <c r="D117" s="180" t="s">
        <v>159</v>
      </c>
      <c r="E117" s="181" t="s">
        <v>270</v>
      </c>
      <c r="F117" s="182" t="s">
        <v>271</v>
      </c>
      <c r="G117" s="183" t="s">
        <v>251</v>
      </c>
      <c r="H117" s="184">
        <v>3.073</v>
      </c>
      <c r="I117" s="185"/>
      <c r="J117" s="186">
        <f>ROUND(I117*H117,2)</f>
        <v>0</v>
      </c>
      <c r="K117" s="182" t="s">
        <v>163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164</v>
      </c>
      <c r="AT117" s="191" t="s">
        <v>159</v>
      </c>
      <c r="AU117" s="191" t="s">
        <v>77</v>
      </c>
      <c r="AY117" s="19" t="s">
        <v>156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75</v>
      </c>
      <c r="BK117" s="192">
        <f>ROUND(I117*H117,2)</f>
        <v>0</v>
      </c>
      <c r="BL117" s="19" t="s">
        <v>164</v>
      </c>
      <c r="BM117" s="191" t="s">
        <v>1262</v>
      </c>
    </row>
    <row r="118" spans="1:65" s="12" customFormat="1" ht="22.9" customHeight="1">
      <c r="B118" s="164"/>
      <c r="C118" s="165"/>
      <c r="D118" s="166" t="s">
        <v>67</v>
      </c>
      <c r="E118" s="178" t="s">
        <v>273</v>
      </c>
      <c r="F118" s="178" t="s">
        <v>274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SUM(P119:P122)</f>
        <v>0</v>
      </c>
      <c r="Q118" s="172"/>
      <c r="R118" s="173">
        <f>SUM(R119:R122)</f>
        <v>0</v>
      </c>
      <c r="S118" s="172"/>
      <c r="T118" s="174">
        <f>SUM(T119:T122)</f>
        <v>0</v>
      </c>
      <c r="AR118" s="175" t="s">
        <v>75</v>
      </c>
      <c r="AT118" s="176" t="s">
        <v>67</v>
      </c>
      <c r="AU118" s="176" t="s">
        <v>75</v>
      </c>
      <c r="AY118" s="175" t="s">
        <v>156</v>
      </c>
      <c r="BK118" s="177">
        <f>SUM(BK119:BK122)</f>
        <v>0</v>
      </c>
    </row>
    <row r="119" spans="1:65" s="2" customFormat="1" ht="49.15" customHeight="1">
      <c r="A119" s="36"/>
      <c r="B119" s="37"/>
      <c r="C119" s="180" t="s">
        <v>236</v>
      </c>
      <c r="D119" s="180" t="s">
        <v>159</v>
      </c>
      <c r="E119" s="181" t="s">
        <v>276</v>
      </c>
      <c r="F119" s="182" t="s">
        <v>277</v>
      </c>
      <c r="G119" s="183" t="s">
        <v>251</v>
      </c>
      <c r="H119" s="184">
        <v>0.13100000000000001</v>
      </c>
      <c r="I119" s="185"/>
      <c r="J119" s="186">
        <f>ROUND(I119*H119,2)</f>
        <v>0</v>
      </c>
      <c r="K119" s="182" t="s">
        <v>163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164</v>
      </c>
      <c r="AT119" s="191" t="s">
        <v>159</v>
      </c>
      <c r="AU119" s="191" t="s">
        <v>77</v>
      </c>
      <c r="AY119" s="19" t="s">
        <v>156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75</v>
      </c>
      <c r="BK119" s="192">
        <f>ROUND(I119*H119,2)</f>
        <v>0</v>
      </c>
      <c r="BL119" s="19" t="s">
        <v>164</v>
      </c>
      <c r="BM119" s="191" t="s">
        <v>1263</v>
      </c>
    </row>
    <row r="120" spans="1:65" s="2" customFormat="1" ht="62.65" customHeight="1">
      <c r="A120" s="36"/>
      <c r="B120" s="37"/>
      <c r="C120" s="180" t="s">
        <v>243</v>
      </c>
      <c r="D120" s="180" t="s">
        <v>159</v>
      </c>
      <c r="E120" s="181" t="s">
        <v>279</v>
      </c>
      <c r="F120" s="182" t="s">
        <v>280</v>
      </c>
      <c r="G120" s="183" t="s">
        <v>251</v>
      </c>
      <c r="H120" s="184">
        <v>0.26200000000000001</v>
      </c>
      <c r="I120" s="185"/>
      <c r="J120" s="186">
        <f>ROUND(I120*H120,2)</f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164</v>
      </c>
      <c r="AT120" s="191" t="s">
        <v>159</v>
      </c>
      <c r="AU120" s="191" t="s">
        <v>77</v>
      </c>
      <c r="AY120" s="19" t="s">
        <v>156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75</v>
      </c>
      <c r="BK120" s="192">
        <f>ROUND(I120*H120,2)</f>
        <v>0</v>
      </c>
      <c r="BL120" s="19" t="s">
        <v>164</v>
      </c>
      <c r="BM120" s="191" t="s">
        <v>1264</v>
      </c>
    </row>
    <row r="121" spans="1:65" s="2" customFormat="1" ht="19.5">
      <c r="A121" s="36"/>
      <c r="B121" s="37"/>
      <c r="C121" s="38"/>
      <c r="D121" s="195" t="s">
        <v>257</v>
      </c>
      <c r="E121" s="38"/>
      <c r="F121" s="226" t="s">
        <v>1265</v>
      </c>
      <c r="G121" s="38"/>
      <c r="H121" s="38"/>
      <c r="I121" s="227"/>
      <c r="J121" s="38"/>
      <c r="K121" s="38"/>
      <c r="L121" s="41"/>
      <c r="M121" s="228"/>
      <c r="N121" s="229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257</v>
      </c>
      <c r="AU121" s="19" t="s">
        <v>77</v>
      </c>
    </row>
    <row r="122" spans="1:65" s="13" customFormat="1" ht="11.25">
      <c r="B122" s="193"/>
      <c r="C122" s="194"/>
      <c r="D122" s="195" t="s">
        <v>166</v>
      </c>
      <c r="E122" s="194"/>
      <c r="F122" s="197" t="s">
        <v>1266</v>
      </c>
      <c r="G122" s="194"/>
      <c r="H122" s="198">
        <v>0.26200000000000001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166</v>
      </c>
      <c r="AU122" s="204" t="s">
        <v>77</v>
      </c>
      <c r="AV122" s="13" t="s">
        <v>77</v>
      </c>
      <c r="AW122" s="13" t="s">
        <v>4</v>
      </c>
      <c r="AX122" s="13" t="s">
        <v>75</v>
      </c>
      <c r="AY122" s="204" t="s">
        <v>156</v>
      </c>
    </row>
    <row r="123" spans="1:65" s="12" customFormat="1" ht="25.9" customHeight="1">
      <c r="B123" s="164"/>
      <c r="C123" s="165"/>
      <c r="D123" s="166" t="s">
        <v>67</v>
      </c>
      <c r="E123" s="167" t="s">
        <v>284</v>
      </c>
      <c r="F123" s="167" t="s">
        <v>285</v>
      </c>
      <c r="G123" s="165"/>
      <c r="H123" s="165"/>
      <c r="I123" s="168"/>
      <c r="J123" s="169">
        <f>BK123</f>
        <v>0</v>
      </c>
      <c r="K123" s="165"/>
      <c r="L123" s="170"/>
      <c r="M123" s="171"/>
      <c r="N123" s="172"/>
      <c r="O123" s="172"/>
      <c r="P123" s="173">
        <f>P124+P130+P176+P202</f>
        <v>0</v>
      </c>
      <c r="Q123" s="172"/>
      <c r="R123" s="173">
        <f>R124+R130+R176+R202</f>
        <v>0.13092999999999999</v>
      </c>
      <c r="S123" s="172"/>
      <c r="T123" s="174">
        <f>T124+T130+T176+T202</f>
        <v>0</v>
      </c>
      <c r="AR123" s="175" t="s">
        <v>164</v>
      </c>
      <c r="AT123" s="176" t="s">
        <v>67</v>
      </c>
      <c r="AU123" s="176" t="s">
        <v>68</v>
      </c>
      <c r="AY123" s="175" t="s">
        <v>156</v>
      </c>
      <c r="BK123" s="177">
        <f>BK124+BK130+BK176+BK202</f>
        <v>0</v>
      </c>
    </row>
    <row r="124" spans="1:65" s="12" customFormat="1" ht="22.9" customHeight="1">
      <c r="B124" s="164"/>
      <c r="C124" s="165"/>
      <c r="D124" s="166" t="s">
        <v>67</v>
      </c>
      <c r="E124" s="178" t="s">
        <v>1267</v>
      </c>
      <c r="F124" s="178" t="s">
        <v>1268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SUM(P125:P129)</f>
        <v>0</v>
      </c>
      <c r="Q124" s="172"/>
      <c r="R124" s="173">
        <f>SUM(R125:R129)</f>
        <v>0</v>
      </c>
      <c r="S124" s="172"/>
      <c r="T124" s="174">
        <f>SUM(T125:T129)</f>
        <v>0</v>
      </c>
      <c r="AR124" s="175" t="s">
        <v>75</v>
      </c>
      <c r="AT124" s="176" t="s">
        <v>67</v>
      </c>
      <c r="AU124" s="176" t="s">
        <v>75</v>
      </c>
      <c r="AY124" s="175" t="s">
        <v>156</v>
      </c>
      <c r="BK124" s="177">
        <f>SUM(BK125:BK129)</f>
        <v>0</v>
      </c>
    </row>
    <row r="125" spans="1:65" s="2" customFormat="1" ht="14.45" customHeight="1">
      <c r="A125" s="36"/>
      <c r="B125" s="37"/>
      <c r="C125" s="180" t="s">
        <v>8</v>
      </c>
      <c r="D125" s="180" t="s">
        <v>159</v>
      </c>
      <c r="E125" s="181" t="s">
        <v>1269</v>
      </c>
      <c r="F125" s="182" t="s">
        <v>1270</v>
      </c>
      <c r="G125" s="183" t="s">
        <v>641</v>
      </c>
      <c r="H125" s="184">
        <v>1</v>
      </c>
      <c r="I125" s="185"/>
      <c r="J125" s="186">
        <f>ROUND(I125*H125,2)</f>
        <v>0</v>
      </c>
      <c r="K125" s="182" t="s">
        <v>19</v>
      </c>
      <c r="L125" s="41"/>
      <c r="M125" s="187" t="s">
        <v>19</v>
      </c>
      <c r="N125" s="188" t="s">
        <v>39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164</v>
      </c>
      <c r="AT125" s="191" t="s">
        <v>159</v>
      </c>
      <c r="AU125" s="191" t="s">
        <v>77</v>
      </c>
      <c r="AY125" s="19" t="s">
        <v>156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75</v>
      </c>
      <c r="BK125" s="192">
        <f>ROUND(I125*H125,2)</f>
        <v>0</v>
      </c>
      <c r="BL125" s="19" t="s">
        <v>164</v>
      </c>
      <c r="BM125" s="191" t="s">
        <v>1271</v>
      </c>
    </row>
    <row r="126" spans="1:65" s="2" customFormat="1" ht="14.45" customHeight="1">
      <c r="A126" s="36"/>
      <c r="B126" s="37"/>
      <c r="C126" s="180" t="s">
        <v>253</v>
      </c>
      <c r="D126" s="180" t="s">
        <v>159</v>
      </c>
      <c r="E126" s="181" t="s">
        <v>1272</v>
      </c>
      <c r="F126" s="182" t="s">
        <v>1273</v>
      </c>
      <c r="G126" s="183" t="s">
        <v>641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39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164</v>
      </c>
      <c r="AT126" s="191" t="s">
        <v>159</v>
      </c>
      <c r="AU126" s="191" t="s">
        <v>77</v>
      </c>
      <c r="AY126" s="19" t="s">
        <v>156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75</v>
      </c>
      <c r="BK126" s="192">
        <f>ROUND(I126*H126,2)</f>
        <v>0</v>
      </c>
      <c r="BL126" s="19" t="s">
        <v>164</v>
      </c>
      <c r="BM126" s="191" t="s">
        <v>1274</v>
      </c>
    </row>
    <row r="127" spans="1:65" s="2" customFormat="1" ht="14.45" customHeight="1">
      <c r="A127" s="36"/>
      <c r="B127" s="37"/>
      <c r="C127" s="180" t="s">
        <v>260</v>
      </c>
      <c r="D127" s="180" t="s">
        <v>159</v>
      </c>
      <c r="E127" s="181" t="s">
        <v>1275</v>
      </c>
      <c r="F127" s="182" t="s">
        <v>1276</v>
      </c>
      <c r="G127" s="183" t="s">
        <v>641</v>
      </c>
      <c r="H127" s="184">
        <v>1</v>
      </c>
      <c r="I127" s="185"/>
      <c r="J127" s="186">
        <f>ROUND(I127*H127,2)</f>
        <v>0</v>
      </c>
      <c r="K127" s="182" t="s">
        <v>19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164</v>
      </c>
      <c r="AT127" s="191" t="s">
        <v>159</v>
      </c>
      <c r="AU127" s="191" t="s">
        <v>77</v>
      </c>
      <c r="AY127" s="19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75</v>
      </c>
      <c r="BK127" s="192">
        <f>ROUND(I127*H127,2)</f>
        <v>0</v>
      </c>
      <c r="BL127" s="19" t="s">
        <v>164</v>
      </c>
      <c r="BM127" s="191" t="s">
        <v>1277</v>
      </c>
    </row>
    <row r="128" spans="1:65" s="2" customFormat="1" ht="14.45" customHeight="1">
      <c r="A128" s="36"/>
      <c r="B128" s="37"/>
      <c r="C128" s="180" t="s">
        <v>264</v>
      </c>
      <c r="D128" s="180" t="s">
        <v>159</v>
      </c>
      <c r="E128" s="181" t="s">
        <v>1278</v>
      </c>
      <c r="F128" s="182" t="s">
        <v>1279</v>
      </c>
      <c r="G128" s="183" t="s">
        <v>641</v>
      </c>
      <c r="H128" s="184">
        <v>1</v>
      </c>
      <c r="I128" s="185"/>
      <c r="J128" s="186">
        <f>ROUND(I128*H128,2)</f>
        <v>0</v>
      </c>
      <c r="K128" s="182" t="s">
        <v>19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164</v>
      </c>
      <c r="AT128" s="191" t="s">
        <v>159</v>
      </c>
      <c r="AU128" s="191" t="s">
        <v>77</v>
      </c>
      <c r="AY128" s="19" t="s">
        <v>156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75</v>
      </c>
      <c r="BK128" s="192">
        <f>ROUND(I128*H128,2)</f>
        <v>0</v>
      </c>
      <c r="BL128" s="19" t="s">
        <v>164</v>
      </c>
      <c r="BM128" s="191" t="s">
        <v>1280</v>
      </c>
    </row>
    <row r="129" spans="1:65" s="2" customFormat="1" ht="14.45" customHeight="1">
      <c r="A129" s="36"/>
      <c r="B129" s="37"/>
      <c r="C129" s="180" t="s">
        <v>269</v>
      </c>
      <c r="D129" s="180" t="s">
        <v>159</v>
      </c>
      <c r="E129" s="181" t="s">
        <v>1281</v>
      </c>
      <c r="F129" s="182" t="s">
        <v>1282</v>
      </c>
      <c r="G129" s="183" t="s">
        <v>641</v>
      </c>
      <c r="H129" s="184">
        <v>1</v>
      </c>
      <c r="I129" s="185"/>
      <c r="J129" s="186">
        <f>ROUND(I129*H129,2)</f>
        <v>0</v>
      </c>
      <c r="K129" s="182" t="s">
        <v>19</v>
      </c>
      <c r="L129" s="41"/>
      <c r="M129" s="187" t="s">
        <v>19</v>
      </c>
      <c r="N129" s="188" t="s">
        <v>39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164</v>
      </c>
      <c r="AT129" s="191" t="s">
        <v>159</v>
      </c>
      <c r="AU129" s="191" t="s">
        <v>77</v>
      </c>
      <c r="AY129" s="19" t="s">
        <v>156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75</v>
      </c>
      <c r="BK129" s="192">
        <f>ROUND(I129*H129,2)</f>
        <v>0</v>
      </c>
      <c r="BL129" s="19" t="s">
        <v>164</v>
      </c>
      <c r="BM129" s="191" t="s">
        <v>1283</v>
      </c>
    </row>
    <row r="130" spans="1:65" s="12" customFormat="1" ht="22.9" customHeight="1">
      <c r="B130" s="164"/>
      <c r="C130" s="165"/>
      <c r="D130" s="166" t="s">
        <v>67</v>
      </c>
      <c r="E130" s="178" t="s">
        <v>1284</v>
      </c>
      <c r="F130" s="178" t="s">
        <v>1285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SUM(P131:P175)</f>
        <v>0</v>
      </c>
      <c r="Q130" s="172"/>
      <c r="R130" s="173">
        <f>SUM(R131:R175)</f>
        <v>0.13092999999999999</v>
      </c>
      <c r="S130" s="172"/>
      <c r="T130" s="174">
        <f>SUM(T131:T175)</f>
        <v>0</v>
      </c>
      <c r="AR130" s="175" t="s">
        <v>75</v>
      </c>
      <c r="AT130" s="176" t="s">
        <v>67</v>
      </c>
      <c r="AU130" s="176" t="s">
        <v>75</v>
      </c>
      <c r="AY130" s="175" t="s">
        <v>156</v>
      </c>
      <c r="BK130" s="177">
        <f>SUM(BK131:BK175)</f>
        <v>0</v>
      </c>
    </row>
    <row r="131" spans="1:65" s="2" customFormat="1" ht="14.45" customHeight="1">
      <c r="A131" s="36"/>
      <c r="B131" s="37"/>
      <c r="C131" s="230" t="s">
        <v>275</v>
      </c>
      <c r="D131" s="230" t="s">
        <v>300</v>
      </c>
      <c r="E131" s="231" t="s">
        <v>1286</v>
      </c>
      <c r="F131" s="232" t="s">
        <v>1287</v>
      </c>
      <c r="G131" s="233" t="s">
        <v>296</v>
      </c>
      <c r="H131" s="234">
        <v>194</v>
      </c>
      <c r="I131" s="235"/>
      <c r="J131" s="236">
        <f>ROUND(I131*H131,2)</f>
        <v>0</v>
      </c>
      <c r="K131" s="232" t="s">
        <v>163</v>
      </c>
      <c r="L131" s="237"/>
      <c r="M131" s="238" t="s">
        <v>19</v>
      </c>
      <c r="N131" s="239" t="s">
        <v>39</v>
      </c>
      <c r="O131" s="66"/>
      <c r="P131" s="189">
        <f>O131*H131</f>
        <v>0</v>
      </c>
      <c r="Q131" s="189">
        <v>1E-4</v>
      </c>
      <c r="R131" s="189">
        <f>Q131*H131</f>
        <v>1.9400000000000001E-2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204</v>
      </c>
      <c r="AT131" s="191" t="s">
        <v>300</v>
      </c>
      <c r="AU131" s="191" t="s">
        <v>77</v>
      </c>
      <c r="AY131" s="19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75</v>
      </c>
      <c r="BK131" s="192">
        <f>ROUND(I131*H131,2)</f>
        <v>0</v>
      </c>
      <c r="BL131" s="19" t="s">
        <v>164</v>
      </c>
      <c r="BM131" s="191" t="s">
        <v>1288</v>
      </c>
    </row>
    <row r="132" spans="1:65" s="2" customFormat="1" ht="24.2" customHeight="1">
      <c r="A132" s="36"/>
      <c r="B132" s="37"/>
      <c r="C132" s="230" t="s">
        <v>7</v>
      </c>
      <c r="D132" s="230" t="s">
        <v>300</v>
      </c>
      <c r="E132" s="231" t="s">
        <v>1289</v>
      </c>
      <c r="F132" s="232" t="s">
        <v>1290</v>
      </c>
      <c r="G132" s="233" t="s">
        <v>345</v>
      </c>
      <c r="H132" s="234">
        <v>131</v>
      </c>
      <c r="I132" s="235"/>
      <c r="J132" s="236">
        <f>ROUND(I132*H132,2)</f>
        <v>0</v>
      </c>
      <c r="K132" s="232" t="s">
        <v>163</v>
      </c>
      <c r="L132" s="237"/>
      <c r="M132" s="238" t="s">
        <v>19</v>
      </c>
      <c r="N132" s="239" t="s">
        <v>39</v>
      </c>
      <c r="O132" s="66"/>
      <c r="P132" s="189">
        <f>O132*H132</f>
        <v>0</v>
      </c>
      <c r="Q132" s="189">
        <v>5.0000000000000002E-5</v>
      </c>
      <c r="R132" s="189">
        <f>Q132*H132</f>
        <v>6.5500000000000003E-3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204</v>
      </c>
      <c r="AT132" s="191" t="s">
        <v>300</v>
      </c>
      <c r="AU132" s="191" t="s">
        <v>77</v>
      </c>
      <c r="AY132" s="19" t="s">
        <v>156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75</v>
      </c>
      <c r="BK132" s="192">
        <f>ROUND(I132*H132,2)</f>
        <v>0</v>
      </c>
      <c r="BL132" s="19" t="s">
        <v>164</v>
      </c>
      <c r="BM132" s="191" t="s">
        <v>1291</v>
      </c>
    </row>
    <row r="133" spans="1:65" s="2" customFormat="1" ht="24.2" customHeight="1">
      <c r="A133" s="36"/>
      <c r="B133" s="37"/>
      <c r="C133" s="230" t="s">
        <v>288</v>
      </c>
      <c r="D133" s="230" t="s">
        <v>300</v>
      </c>
      <c r="E133" s="231" t="s">
        <v>1292</v>
      </c>
      <c r="F133" s="232" t="s">
        <v>1293</v>
      </c>
      <c r="G133" s="233" t="s">
        <v>345</v>
      </c>
      <c r="H133" s="234">
        <v>10</v>
      </c>
      <c r="I133" s="235"/>
      <c r="J133" s="236">
        <f>ROUND(I133*H133,2)</f>
        <v>0</v>
      </c>
      <c r="K133" s="232" t="s">
        <v>163</v>
      </c>
      <c r="L133" s="237"/>
      <c r="M133" s="238" t="s">
        <v>19</v>
      </c>
      <c r="N133" s="239" t="s">
        <v>39</v>
      </c>
      <c r="O133" s="66"/>
      <c r="P133" s="189">
        <f>O133*H133</f>
        <v>0</v>
      </c>
      <c r="Q133" s="189">
        <v>4.0000000000000003E-5</v>
      </c>
      <c r="R133" s="189">
        <f>Q133*H133</f>
        <v>4.0000000000000002E-4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204</v>
      </c>
      <c r="AT133" s="191" t="s">
        <v>300</v>
      </c>
      <c r="AU133" s="191" t="s">
        <v>77</v>
      </c>
      <c r="AY133" s="19" t="s">
        <v>156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75</v>
      </c>
      <c r="BK133" s="192">
        <f>ROUND(I133*H133,2)</f>
        <v>0</v>
      </c>
      <c r="BL133" s="19" t="s">
        <v>164</v>
      </c>
      <c r="BM133" s="191" t="s">
        <v>1294</v>
      </c>
    </row>
    <row r="134" spans="1:65" s="2" customFormat="1" ht="14.45" customHeight="1">
      <c r="A134" s="36"/>
      <c r="B134" s="37"/>
      <c r="C134" s="230" t="s">
        <v>293</v>
      </c>
      <c r="D134" s="230" t="s">
        <v>300</v>
      </c>
      <c r="E134" s="231" t="s">
        <v>1295</v>
      </c>
      <c r="F134" s="232" t="s">
        <v>1296</v>
      </c>
      <c r="G134" s="233" t="s">
        <v>296</v>
      </c>
      <c r="H134" s="234">
        <v>278</v>
      </c>
      <c r="I134" s="235"/>
      <c r="J134" s="236">
        <f>ROUND(I134*H134,2)</f>
        <v>0</v>
      </c>
      <c r="K134" s="232" t="s">
        <v>163</v>
      </c>
      <c r="L134" s="237"/>
      <c r="M134" s="238" t="s">
        <v>19</v>
      </c>
      <c r="N134" s="239" t="s">
        <v>39</v>
      </c>
      <c r="O134" s="66"/>
      <c r="P134" s="189">
        <f>O134*H134</f>
        <v>0</v>
      </c>
      <c r="Q134" s="189">
        <v>1.2E-4</v>
      </c>
      <c r="R134" s="189">
        <f>Q134*H134</f>
        <v>3.3360000000000001E-2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204</v>
      </c>
      <c r="AT134" s="191" t="s">
        <v>300</v>
      </c>
      <c r="AU134" s="191" t="s">
        <v>77</v>
      </c>
      <c r="AY134" s="19" t="s">
        <v>156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75</v>
      </c>
      <c r="BK134" s="192">
        <f>ROUND(I134*H134,2)</f>
        <v>0</v>
      </c>
      <c r="BL134" s="19" t="s">
        <v>164</v>
      </c>
      <c r="BM134" s="191" t="s">
        <v>1297</v>
      </c>
    </row>
    <row r="135" spans="1:65" s="2" customFormat="1" ht="19.5">
      <c r="A135" s="36"/>
      <c r="B135" s="37"/>
      <c r="C135" s="38"/>
      <c r="D135" s="195" t="s">
        <v>257</v>
      </c>
      <c r="E135" s="38"/>
      <c r="F135" s="226" t="s">
        <v>1298</v>
      </c>
      <c r="G135" s="38"/>
      <c r="H135" s="38"/>
      <c r="I135" s="227"/>
      <c r="J135" s="38"/>
      <c r="K135" s="38"/>
      <c r="L135" s="41"/>
      <c r="M135" s="228"/>
      <c r="N135" s="229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257</v>
      </c>
      <c r="AU135" s="19" t="s">
        <v>77</v>
      </c>
    </row>
    <row r="136" spans="1:65" s="2" customFormat="1" ht="14.45" customHeight="1">
      <c r="A136" s="36"/>
      <c r="B136" s="37"/>
      <c r="C136" s="230" t="s">
        <v>299</v>
      </c>
      <c r="D136" s="230" t="s">
        <v>300</v>
      </c>
      <c r="E136" s="231" t="s">
        <v>1299</v>
      </c>
      <c r="F136" s="232" t="s">
        <v>1300</v>
      </c>
      <c r="G136" s="233" t="s">
        <v>296</v>
      </c>
      <c r="H136" s="234">
        <v>46</v>
      </c>
      <c r="I136" s="235"/>
      <c r="J136" s="236">
        <f>ROUND(I136*H136,2)</f>
        <v>0</v>
      </c>
      <c r="K136" s="232" t="s">
        <v>163</v>
      </c>
      <c r="L136" s="237"/>
      <c r="M136" s="238" t="s">
        <v>19</v>
      </c>
      <c r="N136" s="239" t="s">
        <v>39</v>
      </c>
      <c r="O136" s="66"/>
      <c r="P136" s="189">
        <f>O136*H136</f>
        <v>0</v>
      </c>
      <c r="Q136" s="189">
        <v>5.2999999999999998E-4</v>
      </c>
      <c r="R136" s="189">
        <f>Q136*H136</f>
        <v>2.4379999999999999E-2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204</v>
      </c>
      <c r="AT136" s="191" t="s">
        <v>300</v>
      </c>
      <c r="AU136" s="191" t="s">
        <v>77</v>
      </c>
      <c r="AY136" s="19" t="s">
        <v>156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75</v>
      </c>
      <c r="BK136" s="192">
        <f>ROUND(I136*H136,2)</f>
        <v>0</v>
      </c>
      <c r="BL136" s="19" t="s">
        <v>164</v>
      </c>
      <c r="BM136" s="191" t="s">
        <v>1301</v>
      </c>
    </row>
    <row r="137" spans="1:65" s="2" customFormat="1" ht="19.5">
      <c r="A137" s="36"/>
      <c r="B137" s="37"/>
      <c r="C137" s="38"/>
      <c r="D137" s="195" t="s">
        <v>257</v>
      </c>
      <c r="E137" s="38"/>
      <c r="F137" s="226" t="s">
        <v>1298</v>
      </c>
      <c r="G137" s="38"/>
      <c r="H137" s="38"/>
      <c r="I137" s="227"/>
      <c r="J137" s="38"/>
      <c r="K137" s="38"/>
      <c r="L137" s="41"/>
      <c r="M137" s="228"/>
      <c r="N137" s="229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257</v>
      </c>
      <c r="AU137" s="19" t="s">
        <v>77</v>
      </c>
    </row>
    <row r="138" spans="1:65" s="2" customFormat="1" ht="14.45" customHeight="1">
      <c r="A138" s="36"/>
      <c r="B138" s="37"/>
      <c r="C138" s="230" t="s">
        <v>306</v>
      </c>
      <c r="D138" s="230" t="s">
        <v>300</v>
      </c>
      <c r="E138" s="231" t="s">
        <v>1302</v>
      </c>
      <c r="F138" s="232" t="s">
        <v>1303</v>
      </c>
      <c r="G138" s="233" t="s">
        <v>296</v>
      </c>
      <c r="H138" s="234">
        <v>149</v>
      </c>
      <c r="I138" s="235"/>
      <c r="J138" s="236">
        <f>ROUND(I138*H138,2)</f>
        <v>0</v>
      </c>
      <c r="K138" s="232" t="s">
        <v>163</v>
      </c>
      <c r="L138" s="237"/>
      <c r="M138" s="238" t="s">
        <v>19</v>
      </c>
      <c r="N138" s="239" t="s">
        <v>39</v>
      </c>
      <c r="O138" s="66"/>
      <c r="P138" s="189">
        <f>O138*H138</f>
        <v>0</v>
      </c>
      <c r="Q138" s="189">
        <v>1.6000000000000001E-4</v>
      </c>
      <c r="R138" s="189">
        <f>Q138*H138</f>
        <v>2.3840000000000004E-2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204</v>
      </c>
      <c r="AT138" s="191" t="s">
        <v>300</v>
      </c>
      <c r="AU138" s="191" t="s">
        <v>77</v>
      </c>
      <c r="AY138" s="19" t="s">
        <v>156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75</v>
      </c>
      <c r="BK138" s="192">
        <f>ROUND(I138*H138,2)</f>
        <v>0</v>
      </c>
      <c r="BL138" s="19" t="s">
        <v>164</v>
      </c>
      <c r="BM138" s="191" t="s">
        <v>1304</v>
      </c>
    </row>
    <row r="139" spans="1:65" s="2" customFormat="1" ht="19.5">
      <c r="A139" s="36"/>
      <c r="B139" s="37"/>
      <c r="C139" s="38"/>
      <c r="D139" s="195" t="s">
        <v>257</v>
      </c>
      <c r="E139" s="38"/>
      <c r="F139" s="226" t="s">
        <v>1298</v>
      </c>
      <c r="G139" s="38"/>
      <c r="H139" s="38"/>
      <c r="I139" s="227"/>
      <c r="J139" s="38"/>
      <c r="K139" s="38"/>
      <c r="L139" s="41"/>
      <c r="M139" s="228"/>
      <c r="N139" s="229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257</v>
      </c>
      <c r="AU139" s="19" t="s">
        <v>77</v>
      </c>
    </row>
    <row r="140" spans="1:65" s="2" customFormat="1" ht="14.45" customHeight="1">
      <c r="A140" s="36"/>
      <c r="B140" s="37"/>
      <c r="C140" s="230" t="s">
        <v>312</v>
      </c>
      <c r="D140" s="230" t="s">
        <v>300</v>
      </c>
      <c r="E140" s="231" t="s">
        <v>1305</v>
      </c>
      <c r="F140" s="232" t="s">
        <v>1306</v>
      </c>
      <c r="G140" s="233" t="s">
        <v>296</v>
      </c>
      <c r="H140" s="234">
        <v>50</v>
      </c>
      <c r="I140" s="235"/>
      <c r="J140" s="236">
        <f>ROUND(I140*H140,2)</f>
        <v>0</v>
      </c>
      <c r="K140" s="232" t="s">
        <v>163</v>
      </c>
      <c r="L140" s="237"/>
      <c r="M140" s="238" t="s">
        <v>19</v>
      </c>
      <c r="N140" s="239" t="s">
        <v>39</v>
      </c>
      <c r="O140" s="66"/>
      <c r="P140" s="189">
        <f>O140*H140</f>
        <v>0</v>
      </c>
      <c r="Q140" s="189">
        <v>2.5000000000000001E-4</v>
      </c>
      <c r="R140" s="189">
        <f>Q140*H140</f>
        <v>1.2500000000000001E-2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204</v>
      </c>
      <c r="AT140" s="191" t="s">
        <v>300</v>
      </c>
      <c r="AU140" s="191" t="s">
        <v>77</v>
      </c>
      <c r="AY140" s="19" t="s">
        <v>156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75</v>
      </c>
      <c r="BK140" s="192">
        <f>ROUND(I140*H140,2)</f>
        <v>0</v>
      </c>
      <c r="BL140" s="19" t="s">
        <v>164</v>
      </c>
      <c r="BM140" s="191" t="s">
        <v>1307</v>
      </c>
    </row>
    <row r="141" spans="1:65" s="2" customFormat="1" ht="19.5">
      <c r="A141" s="36"/>
      <c r="B141" s="37"/>
      <c r="C141" s="38"/>
      <c r="D141" s="195" t="s">
        <v>257</v>
      </c>
      <c r="E141" s="38"/>
      <c r="F141" s="226" t="s">
        <v>1298</v>
      </c>
      <c r="G141" s="38"/>
      <c r="H141" s="38"/>
      <c r="I141" s="227"/>
      <c r="J141" s="38"/>
      <c r="K141" s="38"/>
      <c r="L141" s="41"/>
      <c r="M141" s="228"/>
      <c r="N141" s="229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257</v>
      </c>
      <c r="AU141" s="19" t="s">
        <v>77</v>
      </c>
    </row>
    <row r="142" spans="1:65" s="2" customFormat="1" ht="14.45" customHeight="1">
      <c r="A142" s="36"/>
      <c r="B142" s="37"/>
      <c r="C142" s="230" t="s">
        <v>316</v>
      </c>
      <c r="D142" s="230" t="s">
        <v>300</v>
      </c>
      <c r="E142" s="231" t="s">
        <v>1308</v>
      </c>
      <c r="F142" s="232" t="s">
        <v>1309</v>
      </c>
      <c r="G142" s="233" t="s">
        <v>296</v>
      </c>
      <c r="H142" s="234">
        <v>150</v>
      </c>
      <c r="I142" s="235"/>
      <c r="J142" s="236">
        <f>ROUND(I142*H142,2)</f>
        <v>0</v>
      </c>
      <c r="K142" s="232" t="s">
        <v>163</v>
      </c>
      <c r="L142" s="237"/>
      <c r="M142" s="238" t="s">
        <v>19</v>
      </c>
      <c r="N142" s="239" t="s">
        <v>39</v>
      </c>
      <c r="O142" s="66"/>
      <c r="P142" s="189">
        <f>O142*H142</f>
        <v>0</v>
      </c>
      <c r="Q142" s="189">
        <v>6.9999999999999994E-5</v>
      </c>
      <c r="R142" s="189">
        <f>Q142*H142</f>
        <v>1.0499999999999999E-2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204</v>
      </c>
      <c r="AT142" s="191" t="s">
        <v>300</v>
      </c>
      <c r="AU142" s="191" t="s">
        <v>77</v>
      </c>
      <c r="AY142" s="19" t="s">
        <v>156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75</v>
      </c>
      <c r="BK142" s="192">
        <f>ROUND(I142*H142,2)</f>
        <v>0</v>
      </c>
      <c r="BL142" s="19" t="s">
        <v>164</v>
      </c>
      <c r="BM142" s="191" t="s">
        <v>1310</v>
      </c>
    </row>
    <row r="143" spans="1:65" s="2" customFormat="1" ht="19.5">
      <c r="A143" s="36"/>
      <c r="B143" s="37"/>
      <c r="C143" s="38"/>
      <c r="D143" s="195" t="s">
        <v>257</v>
      </c>
      <c r="E143" s="38"/>
      <c r="F143" s="226" t="s">
        <v>1311</v>
      </c>
      <c r="G143" s="38"/>
      <c r="H143" s="38"/>
      <c r="I143" s="227"/>
      <c r="J143" s="38"/>
      <c r="K143" s="38"/>
      <c r="L143" s="41"/>
      <c r="M143" s="228"/>
      <c r="N143" s="229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257</v>
      </c>
      <c r="AU143" s="19" t="s">
        <v>77</v>
      </c>
    </row>
    <row r="144" spans="1:65" s="2" customFormat="1" ht="14.45" customHeight="1">
      <c r="A144" s="36"/>
      <c r="B144" s="37"/>
      <c r="C144" s="230" t="s">
        <v>322</v>
      </c>
      <c r="D144" s="230" t="s">
        <v>300</v>
      </c>
      <c r="E144" s="231" t="s">
        <v>1312</v>
      </c>
      <c r="F144" s="232" t="s">
        <v>1313</v>
      </c>
      <c r="G144" s="233" t="s">
        <v>1314</v>
      </c>
      <c r="H144" s="234">
        <v>3</v>
      </c>
      <c r="I144" s="235"/>
      <c r="J144" s="236">
        <f t="shared" ref="J144:J175" si="10">ROUND(I144*H144,2)</f>
        <v>0</v>
      </c>
      <c r="K144" s="232" t="s">
        <v>19</v>
      </c>
      <c r="L144" s="237"/>
      <c r="M144" s="238" t="s">
        <v>19</v>
      </c>
      <c r="N144" s="239" t="s">
        <v>39</v>
      </c>
      <c r="O144" s="66"/>
      <c r="P144" s="189">
        <f t="shared" ref="P144:P175" si="11">O144*H144</f>
        <v>0</v>
      </c>
      <c r="Q144" s="189">
        <v>0</v>
      </c>
      <c r="R144" s="189">
        <f t="shared" ref="R144:R175" si="12">Q144*H144</f>
        <v>0</v>
      </c>
      <c r="S144" s="189">
        <v>0</v>
      </c>
      <c r="T144" s="190">
        <f t="shared" ref="T144:T175" si="13"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204</v>
      </c>
      <c r="AT144" s="191" t="s">
        <v>300</v>
      </c>
      <c r="AU144" s="191" t="s">
        <v>77</v>
      </c>
      <c r="AY144" s="19" t="s">
        <v>156</v>
      </c>
      <c r="BE144" s="192">
        <f t="shared" ref="BE144:BE175" si="14">IF(N144="základní",J144,0)</f>
        <v>0</v>
      </c>
      <c r="BF144" s="192">
        <f t="shared" ref="BF144:BF175" si="15">IF(N144="snížená",J144,0)</f>
        <v>0</v>
      </c>
      <c r="BG144" s="192">
        <f t="shared" ref="BG144:BG175" si="16">IF(N144="zákl. přenesená",J144,0)</f>
        <v>0</v>
      </c>
      <c r="BH144" s="192">
        <f t="shared" ref="BH144:BH175" si="17">IF(N144="sníž. přenesená",J144,0)</f>
        <v>0</v>
      </c>
      <c r="BI144" s="192">
        <f t="shared" ref="BI144:BI175" si="18">IF(N144="nulová",J144,0)</f>
        <v>0</v>
      </c>
      <c r="BJ144" s="19" t="s">
        <v>75</v>
      </c>
      <c r="BK144" s="192">
        <f t="shared" ref="BK144:BK175" si="19">ROUND(I144*H144,2)</f>
        <v>0</v>
      </c>
      <c r="BL144" s="19" t="s">
        <v>164</v>
      </c>
      <c r="BM144" s="191" t="s">
        <v>1315</v>
      </c>
    </row>
    <row r="145" spans="1:65" s="2" customFormat="1" ht="14.45" customHeight="1">
      <c r="A145" s="36"/>
      <c r="B145" s="37"/>
      <c r="C145" s="230" t="s">
        <v>329</v>
      </c>
      <c r="D145" s="230" t="s">
        <v>300</v>
      </c>
      <c r="E145" s="231" t="s">
        <v>1316</v>
      </c>
      <c r="F145" s="232" t="s">
        <v>1317</v>
      </c>
      <c r="G145" s="233" t="s">
        <v>1314</v>
      </c>
      <c r="H145" s="234">
        <v>3</v>
      </c>
      <c r="I145" s="235"/>
      <c r="J145" s="236">
        <f t="shared" si="10"/>
        <v>0</v>
      </c>
      <c r="K145" s="232" t="s">
        <v>19</v>
      </c>
      <c r="L145" s="237"/>
      <c r="M145" s="238" t="s">
        <v>19</v>
      </c>
      <c r="N145" s="239" t="s">
        <v>39</v>
      </c>
      <c r="O145" s="66"/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204</v>
      </c>
      <c r="AT145" s="191" t="s">
        <v>300</v>
      </c>
      <c r="AU145" s="191" t="s">
        <v>77</v>
      </c>
      <c r="AY145" s="19" t="s">
        <v>156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9" t="s">
        <v>75</v>
      </c>
      <c r="BK145" s="192">
        <f t="shared" si="19"/>
        <v>0</v>
      </c>
      <c r="BL145" s="19" t="s">
        <v>164</v>
      </c>
      <c r="BM145" s="191" t="s">
        <v>1318</v>
      </c>
    </row>
    <row r="146" spans="1:65" s="2" customFormat="1" ht="14.45" customHeight="1">
      <c r="A146" s="36"/>
      <c r="B146" s="37"/>
      <c r="C146" s="230" t="s">
        <v>333</v>
      </c>
      <c r="D146" s="230" t="s">
        <v>300</v>
      </c>
      <c r="E146" s="231" t="s">
        <v>1319</v>
      </c>
      <c r="F146" s="232" t="s">
        <v>1320</v>
      </c>
      <c r="G146" s="233" t="s">
        <v>296</v>
      </c>
      <c r="H146" s="234">
        <v>78</v>
      </c>
      <c r="I146" s="235"/>
      <c r="J146" s="236">
        <f t="shared" si="10"/>
        <v>0</v>
      </c>
      <c r="K146" s="232" t="s">
        <v>19</v>
      </c>
      <c r="L146" s="237"/>
      <c r="M146" s="238" t="s">
        <v>19</v>
      </c>
      <c r="N146" s="239" t="s">
        <v>39</v>
      </c>
      <c r="O146" s="66"/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204</v>
      </c>
      <c r="AT146" s="191" t="s">
        <v>300</v>
      </c>
      <c r="AU146" s="191" t="s">
        <v>77</v>
      </c>
      <c r="AY146" s="19" t="s">
        <v>156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9" t="s">
        <v>75</v>
      </c>
      <c r="BK146" s="192">
        <f t="shared" si="19"/>
        <v>0</v>
      </c>
      <c r="BL146" s="19" t="s">
        <v>164</v>
      </c>
      <c r="BM146" s="191" t="s">
        <v>1321</v>
      </c>
    </row>
    <row r="147" spans="1:65" s="2" customFormat="1" ht="14.45" customHeight="1">
      <c r="A147" s="36"/>
      <c r="B147" s="37"/>
      <c r="C147" s="230" t="s">
        <v>337</v>
      </c>
      <c r="D147" s="230" t="s">
        <v>300</v>
      </c>
      <c r="E147" s="231" t="s">
        <v>1322</v>
      </c>
      <c r="F147" s="232" t="s">
        <v>1323</v>
      </c>
      <c r="G147" s="233" t="s">
        <v>1314</v>
      </c>
      <c r="H147" s="234">
        <v>1</v>
      </c>
      <c r="I147" s="235"/>
      <c r="J147" s="236">
        <f t="shared" si="10"/>
        <v>0</v>
      </c>
      <c r="K147" s="232" t="s">
        <v>19</v>
      </c>
      <c r="L147" s="237"/>
      <c r="M147" s="238" t="s">
        <v>19</v>
      </c>
      <c r="N147" s="239" t="s">
        <v>39</v>
      </c>
      <c r="O147" s="66"/>
      <c r="P147" s="189">
        <f t="shared" si="11"/>
        <v>0</v>
      </c>
      <c r="Q147" s="189">
        <v>0</v>
      </c>
      <c r="R147" s="189">
        <f t="shared" si="12"/>
        <v>0</v>
      </c>
      <c r="S147" s="189">
        <v>0</v>
      </c>
      <c r="T147" s="190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204</v>
      </c>
      <c r="AT147" s="191" t="s">
        <v>300</v>
      </c>
      <c r="AU147" s="191" t="s">
        <v>77</v>
      </c>
      <c r="AY147" s="19" t="s">
        <v>156</v>
      </c>
      <c r="BE147" s="192">
        <f t="shared" si="14"/>
        <v>0</v>
      </c>
      <c r="BF147" s="192">
        <f t="shared" si="15"/>
        <v>0</v>
      </c>
      <c r="BG147" s="192">
        <f t="shared" si="16"/>
        <v>0</v>
      </c>
      <c r="BH147" s="192">
        <f t="shared" si="17"/>
        <v>0</v>
      </c>
      <c r="BI147" s="192">
        <f t="shared" si="18"/>
        <v>0</v>
      </c>
      <c r="BJ147" s="19" t="s">
        <v>75</v>
      </c>
      <c r="BK147" s="192">
        <f t="shared" si="19"/>
        <v>0</v>
      </c>
      <c r="BL147" s="19" t="s">
        <v>164</v>
      </c>
      <c r="BM147" s="191" t="s">
        <v>1324</v>
      </c>
    </row>
    <row r="148" spans="1:65" s="2" customFormat="1" ht="14.45" customHeight="1">
      <c r="A148" s="36"/>
      <c r="B148" s="37"/>
      <c r="C148" s="230" t="s">
        <v>303</v>
      </c>
      <c r="D148" s="230" t="s">
        <v>300</v>
      </c>
      <c r="E148" s="231" t="s">
        <v>1325</v>
      </c>
      <c r="F148" s="232" t="s">
        <v>1326</v>
      </c>
      <c r="G148" s="233" t="s">
        <v>1314</v>
      </c>
      <c r="H148" s="234">
        <v>2</v>
      </c>
      <c r="I148" s="235"/>
      <c r="J148" s="236">
        <f t="shared" si="10"/>
        <v>0</v>
      </c>
      <c r="K148" s="232" t="s">
        <v>19</v>
      </c>
      <c r="L148" s="237"/>
      <c r="M148" s="238" t="s">
        <v>19</v>
      </c>
      <c r="N148" s="239" t="s">
        <v>39</v>
      </c>
      <c r="O148" s="66"/>
      <c r="P148" s="189">
        <f t="shared" si="11"/>
        <v>0</v>
      </c>
      <c r="Q148" s="189">
        <v>0</v>
      </c>
      <c r="R148" s="189">
        <f t="shared" si="12"/>
        <v>0</v>
      </c>
      <c r="S148" s="189">
        <v>0</v>
      </c>
      <c r="T148" s="190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204</v>
      </c>
      <c r="AT148" s="191" t="s">
        <v>300</v>
      </c>
      <c r="AU148" s="191" t="s">
        <v>77</v>
      </c>
      <c r="AY148" s="19" t="s">
        <v>156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9" t="s">
        <v>75</v>
      </c>
      <c r="BK148" s="192">
        <f t="shared" si="19"/>
        <v>0</v>
      </c>
      <c r="BL148" s="19" t="s">
        <v>164</v>
      </c>
      <c r="BM148" s="191" t="s">
        <v>1327</v>
      </c>
    </row>
    <row r="149" spans="1:65" s="2" customFormat="1" ht="14.45" customHeight="1">
      <c r="A149" s="36"/>
      <c r="B149" s="37"/>
      <c r="C149" s="230" t="s">
        <v>348</v>
      </c>
      <c r="D149" s="230" t="s">
        <v>300</v>
      </c>
      <c r="E149" s="231" t="s">
        <v>1328</v>
      </c>
      <c r="F149" s="232" t="s">
        <v>1329</v>
      </c>
      <c r="G149" s="233" t="s">
        <v>1314</v>
      </c>
      <c r="H149" s="234">
        <v>3</v>
      </c>
      <c r="I149" s="235"/>
      <c r="J149" s="236">
        <f t="shared" si="10"/>
        <v>0</v>
      </c>
      <c r="K149" s="232" t="s">
        <v>19</v>
      </c>
      <c r="L149" s="237"/>
      <c r="M149" s="238" t="s">
        <v>19</v>
      </c>
      <c r="N149" s="239" t="s">
        <v>39</v>
      </c>
      <c r="O149" s="66"/>
      <c r="P149" s="189">
        <f t="shared" si="11"/>
        <v>0</v>
      </c>
      <c r="Q149" s="189">
        <v>0</v>
      </c>
      <c r="R149" s="189">
        <f t="shared" si="12"/>
        <v>0</v>
      </c>
      <c r="S149" s="189">
        <v>0</v>
      </c>
      <c r="T149" s="190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204</v>
      </c>
      <c r="AT149" s="191" t="s">
        <v>300</v>
      </c>
      <c r="AU149" s="191" t="s">
        <v>77</v>
      </c>
      <c r="AY149" s="19" t="s">
        <v>156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9" t="s">
        <v>75</v>
      </c>
      <c r="BK149" s="192">
        <f t="shared" si="19"/>
        <v>0</v>
      </c>
      <c r="BL149" s="19" t="s">
        <v>164</v>
      </c>
      <c r="BM149" s="191" t="s">
        <v>1330</v>
      </c>
    </row>
    <row r="150" spans="1:65" s="2" customFormat="1" ht="14.45" customHeight="1">
      <c r="A150" s="36"/>
      <c r="B150" s="37"/>
      <c r="C150" s="230" t="s">
        <v>352</v>
      </c>
      <c r="D150" s="230" t="s">
        <v>300</v>
      </c>
      <c r="E150" s="231" t="s">
        <v>1331</v>
      </c>
      <c r="F150" s="232" t="s">
        <v>1332</v>
      </c>
      <c r="G150" s="233" t="s">
        <v>1314</v>
      </c>
      <c r="H150" s="234">
        <v>56</v>
      </c>
      <c r="I150" s="235"/>
      <c r="J150" s="236">
        <f t="shared" si="10"/>
        <v>0</v>
      </c>
      <c r="K150" s="232" t="s">
        <v>19</v>
      </c>
      <c r="L150" s="237"/>
      <c r="M150" s="238" t="s">
        <v>19</v>
      </c>
      <c r="N150" s="239" t="s">
        <v>39</v>
      </c>
      <c r="O150" s="66"/>
      <c r="P150" s="189">
        <f t="shared" si="11"/>
        <v>0</v>
      </c>
      <c r="Q150" s="189">
        <v>0</v>
      </c>
      <c r="R150" s="189">
        <f t="shared" si="12"/>
        <v>0</v>
      </c>
      <c r="S150" s="189">
        <v>0</v>
      </c>
      <c r="T150" s="190">
        <f t="shared" si="1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204</v>
      </c>
      <c r="AT150" s="191" t="s">
        <v>300</v>
      </c>
      <c r="AU150" s="191" t="s">
        <v>77</v>
      </c>
      <c r="AY150" s="19" t="s">
        <v>156</v>
      </c>
      <c r="BE150" s="192">
        <f t="shared" si="14"/>
        <v>0</v>
      </c>
      <c r="BF150" s="192">
        <f t="shared" si="15"/>
        <v>0</v>
      </c>
      <c r="BG150" s="192">
        <f t="shared" si="16"/>
        <v>0</v>
      </c>
      <c r="BH150" s="192">
        <f t="shared" si="17"/>
        <v>0</v>
      </c>
      <c r="BI150" s="192">
        <f t="shared" si="18"/>
        <v>0</v>
      </c>
      <c r="BJ150" s="19" t="s">
        <v>75</v>
      </c>
      <c r="BK150" s="192">
        <f t="shared" si="19"/>
        <v>0</v>
      </c>
      <c r="BL150" s="19" t="s">
        <v>164</v>
      </c>
      <c r="BM150" s="191" t="s">
        <v>1333</v>
      </c>
    </row>
    <row r="151" spans="1:65" s="2" customFormat="1" ht="14.45" customHeight="1">
      <c r="A151" s="36"/>
      <c r="B151" s="37"/>
      <c r="C151" s="230" t="s">
        <v>356</v>
      </c>
      <c r="D151" s="230" t="s">
        <v>300</v>
      </c>
      <c r="E151" s="231" t="s">
        <v>1334</v>
      </c>
      <c r="F151" s="232" t="s">
        <v>1335</v>
      </c>
      <c r="G151" s="233" t="s">
        <v>1314</v>
      </c>
      <c r="H151" s="234">
        <v>19</v>
      </c>
      <c r="I151" s="235"/>
      <c r="J151" s="236">
        <f t="shared" si="10"/>
        <v>0</v>
      </c>
      <c r="K151" s="232" t="s">
        <v>19</v>
      </c>
      <c r="L151" s="237"/>
      <c r="M151" s="238" t="s">
        <v>19</v>
      </c>
      <c r="N151" s="239" t="s">
        <v>39</v>
      </c>
      <c r="O151" s="66"/>
      <c r="P151" s="189">
        <f t="shared" si="11"/>
        <v>0</v>
      </c>
      <c r="Q151" s="189">
        <v>0</v>
      </c>
      <c r="R151" s="189">
        <f t="shared" si="12"/>
        <v>0</v>
      </c>
      <c r="S151" s="189">
        <v>0</v>
      </c>
      <c r="T151" s="190">
        <f t="shared" si="1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204</v>
      </c>
      <c r="AT151" s="191" t="s">
        <v>300</v>
      </c>
      <c r="AU151" s="191" t="s">
        <v>77</v>
      </c>
      <c r="AY151" s="19" t="s">
        <v>156</v>
      </c>
      <c r="BE151" s="192">
        <f t="shared" si="14"/>
        <v>0</v>
      </c>
      <c r="BF151" s="192">
        <f t="shared" si="15"/>
        <v>0</v>
      </c>
      <c r="BG151" s="192">
        <f t="shared" si="16"/>
        <v>0</v>
      </c>
      <c r="BH151" s="192">
        <f t="shared" si="17"/>
        <v>0</v>
      </c>
      <c r="BI151" s="192">
        <f t="shared" si="18"/>
        <v>0</v>
      </c>
      <c r="BJ151" s="19" t="s">
        <v>75</v>
      </c>
      <c r="BK151" s="192">
        <f t="shared" si="19"/>
        <v>0</v>
      </c>
      <c r="BL151" s="19" t="s">
        <v>164</v>
      </c>
      <c r="BM151" s="191" t="s">
        <v>1336</v>
      </c>
    </row>
    <row r="152" spans="1:65" s="2" customFormat="1" ht="14.45" customHeight="1">
      <c r="A152" s="36"/>
      <c r="B152" s="37"/>
      <c r="C152" s="230" t="s">
        <v>360</v>
      </c>
      <c r="D152" s="230" t="s">
        <v>300</v>
      </c>
      <c r="E152" s="231" t="s">
        <v>1337</v>
      </c>
      <c r="F152" s="232" t="s">
        <v>1338</v>
      </c>
      <c r="G152" s="233" t="s">
        <v>1314</v>
      </c>
      <c r="H152" s="234">
        <v>22</v>
      </c>
      <c r="I152" s="235"/>
      <c r="J152" s="236">
        <f t="shared" si="10"/>
        <v>0</v>
      </c>
      <c r="K152" s="232" t="s">
        <v>19</v>
      </c>
      <c r="L152" s="237"/>
      <c r="M152" s="238" t="s">
        <v>19</v>
      </c>
      <c r="N152" s="239" t="s">
        <v>39</v>
      </c>
      <c r="O152" s="66"/>
      <c r="P152" s="189">
        <f t="shared" si="11"/>
        <v>0</v>
      </c>
      <c r="Q152" s="189">
        <v>0</v>
      </c>
      <c r="R152" s="189">
        <f t="shared" si="12"/>
        <v>0</v>
      </c>
      <c r="S152" s="189">
        <v>0</v>
      </c>
      <c r="T152" s="190">
        <f t="shared" si="1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204</v>
      </c>
      <c r="AT152" s="191" t="s">
        <v>300</v>
      </c>
      <c r="AU152" s="191" t="s">
        <v>77</v>
      </c>
      <c r="AY152" s="19" t="s">
        <v>156</v>
      </c>
      <c r="BE152" s="192">
        <f t="shared" si="14"/>
        <v>0</v>
      </c>
      <c r="BF152" s="192">
        <f t="shared" si="15"/>
        <v>0</v>
      </c>
      <c r="BG152" s="192">
        <f t="shared" si="16"/>
        <v>0</v>
      </c>
      <c r="BH152" s="192">
        <f t="shared" si="17"/>
        <v>0</v>
      </c>
      <c r="BI152" s="192">
        <f t="shared" si="18"/>
        <v>0</v>
      </c>
      <c r="BJ152" s="19" t="s">
        <v>75</v>
      </c>
      <c r="BK152" s="192">
        <f t="shared" si="19"/>
        <v>0</v>
      </c>
      <c r="BL152" s="19" t="s">
        <v>164</v>
      </c>
      <c r="BM152" s="191" t="s">
        <v>1339</v>
      </c>
    </row>
    <row r="153" spans="1:65" s="2" customFormat="1" ht="14.45" customHeight="1">
      <c r="A153" s="36"/>
      <c r="B153" s="37"/>
      <c r="C153" s="230" t="s">
        <v>364</v>
      </c>
      <c r="D153" s="230" t="s">
        <v>300</v>
      </c>
      <c r="E153" s="231" t="s">
        <v>1340</v>
      </c>
      <c r="F153" s="232" t="s">
        <v>1341</v>
      </c>
      <c r="G153" s="233" t="s">
        <v>1314</v>
      </c>
      <c r="H153" s="234">
        <v>3</v>
      </c>
      <c r="I153" s="235"/>
      <c r="J153" s="236">
        <f t="shared" si="10"/>
        <v>0</v>
      </c>
      <c r="K153" s="232" t="s">
        <v>19</v>
      </c>
      <c r="L153" s="237"/>
      <c r="M153" s="238" t="s">
        <v>19</v>
      </c>
      <c r="N153" s="239" t="s">
        <v>39</v>
      </c>
      <c r="O153" s="66"/>
      <c r="P153" s="189">
        <f t="shared" si="11"/>
        <v>0</v>
      </c>
      <c r="Q153" s="189">
        <v>0</v>
      </c>
      <c r="R153" s="189">
        <f t="shared" si="12"/>
        <v>0</v>
      </c>
      <c r="S153" s="189">
        <v>0</v>
      </c>
      <c r="T153" s="190">
        <f t="shared" si="1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204</v>
      </c>
      <c r="AT153" s="191" t="s">
        <v>300</v>
      </c>
      <c r="AU153" s="191" t="s">
        <v>77</v>
      </c>
      <c r="AY153" s="19" t="s">
        <v>156</v>
      </c>
      <c r="BE153" s="192">
        <f t="shared" si="14"/>
        <v>0</v>
      </c>
      <c r="BF153" s="192">
        <f t="shared" si="15"/>
        <v>0</v>
      </c>
      <c r="BG153" s="192">
        <f t="shared" si="16"/>
        <v>0</v>
      </c>
      <c r="BH153" s="192">
        <f t="shared" si="17"/>
        <v>0</v>
      </c>
      <c r="BI153" s="192">
        <f t="shared" si="18"/>
        <v>0</v>
      </c>
      <c r="BJ153" s="19" t="s">
        <v>75</v>
      </c>
      <c r="BK153" s="192">
        <f t="shared" si="19"/>
        <v>0</v>
      </c>
      <c r="BL153" s="19" t="s">
        <v>164</v>
      </c>
      <c r="BM153" s="191" t="s">
        <v>1342</v>
      </c>
    </row>
    <row r="154" spans="1:65" s="2" customFormat="1" ht="14.45" customHeight="1">
      <c r="A154" s="36"/>
      <c r="B154" s="37"/>
      <c r="C154" s="230" t="s">
        <v>370</v>
      </c>
      <c r="D154" s="230" t="s">
        <v>300</v>
      </c>
      <c r="E154" s="231" t="s">
        <v>1343</v>
      </c>
      <c r="F154" s="232" t="s">
        <v>1344</v>
      </c>
      <c r="G154" s="233" t="s">
        <v>1314</v>
      </c>
      <c r="H154" s="234">
        <v>2</v>
      </c>
      <c r="I154" s="235"/>
      <c r="J154" s="236">
        <f t="shared" si="10"/>
        <v>0</v>
      </c>
      <c r="K154" s="232" t="s">
        <v>19</v>
      </c>
      <c r="L154" s="237"/>
      <c r="M154" s="238" t="s">
        <v>19</v>
      </c>
      <c r="N154" s="239" t="s">
        <v>39</v>
      </c>
      <c r="O154" s="66"/>
      <c r="P154" s="189">
        <f t="shared" si="11"/>
        <v>0</v>
      </c>
      <c r="Q154" s="189">
        <v>0</v>
      </c>
      <c r="R154" s="189">
        <f t="shared" si="12"/>
        <v>0</v>
      </c>
      <c r="S154" s="189">
        <v>0</v>
      </c>
      <c r="T154" s="190">
        <f t="shared" si="1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204</v>
      </c>
      <c r="AT154" s="191" t="s">
        <v>300</v>
      </c>
      <c r="AU154" s="191" t="s">
        <v>77</v>
      </c>
      <c r="AY154" s="19" t="s">
        <v>156</v>
      </c>
      <c r="BE154" s="192">
        <f t="shared" si="14"/>
        <v>0</v>
      </c>
      <c r="BF154" s="192">
        <f t="shared" si="15"/>
        <v>0</v>
      </c>
      <c r="BG154" s="192">
        <f t="shared" si="16"/>
        <v>0</v>
      </c>
      <c r="BH154" s="192">
        <f t="shared" si="17"/>
        <v>0</v>
      </c>
      <c r="BI154" s="192">
        <f t="shared" si="18"/>
        <v>0</v>
      </c>
      <c r="BJ154" s="19" t="s">
        <v>75</v>
      </c>
      <c r="BK154" s="192">
        <f t="shared" si="19"/>
        <v>0</v>
      </c>
      <c r="BL154" s="19" t="s">
        <v>164</v>
      </c>
      <c r="BM154" s="191" t="s">
        <v>1345</v>
      </c>
    </row>
    <row r="155" spans="1:65" s="2" customFormat="1" ht="14.45" customHeight="1">
      <c r="A155" s="36"/>
      <c r="B155" s="37"/>
      <c r="C155" s="230" t="s">
        <v>376</v>
      </c>
      <c r="D155" s="230" t="s">
        <v>300</v>
      </c>
      <c r="E155" s="231" t="s">
        <v>1346</v>
      </c>
      <c r="F155" s="232" t="s">
        <v>1347</v>
      </c>
      <c r="G155" s="233" t="s">
        <v>1314</v>
      </c>
      <c r="H155" s="234">
        <v>29</v>
      </c>
      <c r="I155" s="235"/>
      <c r="J155" s="236">
        <f t="shared" si="10"/>
        <v>0</v>
      </c>
      <c r="K155" s="232" t="s">
        <v>19</v>
      </c>
      <c r="L155" s="237"/>
      <c r="M155" s="238" t="s">
        <v>19</v>
      </c>
      <c r="N155" s="239" t="s">
        <v>39</v>
      </c>
      <c r="O155" s="66"/>
      <c r="P155" s="189">
        <f t="shared" si="11"/>
        <v>0</v>
      </c>
      <c r="Q155" s="189">
        <v>0</v>
      </c>
      <c r="R155" s="189">
        <f t="shared" si="12"/>
        <v>0</v>
      </c>
      <c r="S155" s="189">
        <v>0</v>
      </c>
      <c r="T155" s="190">
        <f t="shared" si="1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204</v>
      </c>
      <c r="AT155" s="191" t="s">
        <v>300</v>
      </c>
      <c r="AU155" s="191" t="s">
        <v>77</v>
      </c>
      <c r="AY155" s="19" t="s">
        <v>156</v>
      </c>
      <c r="BE155" s="192">
        <f t="shared" si="14"/>
        <v>0</v>
      </c>
      <c r="BF155" s="192">
        <f t="shared" si="15"/>
        <v>0</v>
      </c>
      <c r="BG155" s="192">
        <f t="shared" si="16"/>
        <v>0</v>
      </c>
      <c r="BH155" s="192">
        <f t="shared" si="17"/>
        <v>0</v>
      </c>
      <c r="BI155" s="192">
        <f t="shared" si="18"/>
        <v>0</v>
      </c>
      <c r="BJ155" s="19" t="s">
        <v>75</v>
      </c>
      <c r="BK155" s="192">
        <f t="shared" si="19"/>
        <v>0</v>
      </c>
      <c r="BL155" s="19" t="s">
        <v>164</v>
      </c>
      <c r="BM155" s="191" t="s">
        <v>1348</v>
      </c>
    </row>
    <row r="156" spans="1:65" s="2" customFormat="1" ht="14.45" customHeight="1">
      <c r="A156" s="36"/>
      <c r="B156" s="37"/>
      <c r="C156" s="230" t="s">
        <v>381</v>
      </c>
      <c r="D156" s="230" t="s">
        <v>300</v>
      </c>
      <c r="E156" s="231" t="s">
        <v>1349</v>
      </c>
      <c r="F156" s="232" t="s">
        <v>1350</v>
      </c>
      <c r="G156" s="233" t="s">
        <v>1314</v>
      </c>
      <c r="H156" s="234">
        <v>3</v>
      </c>
      <c r="I156" s="235"/>
      <c r="J156" s="236">
        <f t="shared" si="10"/>
        <v>0</v>
      </c>
      <c r="K156" s="232" t="s">
        <v>19</v>
      </c>
      <c r="L156" s="237"/>
      <c r="M156" s="238" t="s">
        <v>19</v>
      </c>
      <c r="N156" s="239" t="s">
        <v>39</v>
      </c>
      <c r="O156" s="66"/>
      <c r="P156" s="189">
        <f t="shared" si="11"/>
        <v>0</v>
      </c>
      <c r="Q156" s="189">
        <v>0</v>
      </c>
      <c r="R156" s="189">
        <f t="shared" si="12"/>
        <v>0</v>
      </c>
      <c r="S156" s="189">
        <v>0</v>
      </c>
      <c r="T156" s="190">
        <f t="shared" si="1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204</v>
      </c>
      <c r="AT156" s="191" t="s">
        <v>300</v>
      </c>
      <c r="AU156" s="191" t="s">
        <v>77</v>
      </c>
      <c r="AY156" s="19" t="s">
        <v>156</v>
      </c>
      <c r="BE156" s="192">
        <f t="shared" si="14"/>
        <v>0</v>
      </c>
      <c r="BF156" s="192">
        <f t="shared" si="15"/>
        <v>0</v>
      </c>
      <c r="BG156" s="192">
        <f t="shared" si="16"/>
        <v>0</v>
      </c>
      <c r="BH156" s="192">
        <f t="shared" si="17"/>
        <v>0</v>
      </c>
      <c r="BI156" s="192">
        <f t="shared" si="18"/>
        <v>0</v>
      </c>
      <c r="BJ156" s="19" t="s">
        <v>75</v>
      </c>
      <c r="BK156" s="192">
        <f t="shared" si="19"/>
        <v>0</v>
      </c>
      <c r="BL156" s="19" t="s">
        <v>164</v>
      </c>
      <c r="BM156" s="191" t="s">
        <v>1351</v>
      </c>
    </row>
    <row r="157" spans="1:65" s="2" customFormat="1" ht="14.45" customHeight="1">
      <c r="A157" s="36"/>
      <c r="B157" s="37"/>
      <c r="C157" s="230" t="s">
        <v>386</v>
      </c>
      <c r="D157" s="230" t="s">
        <v>300</v>
      </c>
      <c r="E157" s="231" t="s">
        <v>1352</v>
      </c>
      <c r="F157" s="232" t="s">
        <v>1353</v>
      </c>
      <c r="G157" s="233" t="s">
        <v>1314</v>
      </c>
      <c r="H157" s="234">
        <v>8</v>
      </c>
      <c r="I157" s="235"/>
      <c r="J157" s="236">
        <f t="shared" si="10"/>
        <v>0</v>
      </c>
      <c r="K157" s="232" t="s">
        <v>19</v>
      </c>
      <c r="L157" s="237"/>
      <c r="M157" s="238" t="s">
        <v>19</v>
      </c>
      <c r="N157" s="239" t="s">
        <v>39</v>
      </c>
      <c r="O157" s="66"/>
      <c r="P157" s="189">
        <f t="shared" si="11"/>
        <v>0</v>
      </c>
      <c r="Q157" s="189">
        <v>0</v>
      </c>
      <c r="R157" s="189">
        <f t="shared" si="12"/>
        <v>0</v>
      </c>
      <c r="S157" s="189">
        <v>0</v>
      </c>
      <c r="T157" s="190">
        <f t="shared" si="1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204</v>
      </c>
      <c r="AT157" s="191" t="s">
        <v>300</v>
      </c>
      <c r="AU157" s="191" t="s">
        <v>77</v>
      </c>
      <c r="AY157" s="19" t="s">
        <v>156</v>
      </c>
      <c r="BE157" s="192">
        <f t="shared" si="14"/>
        <v>0</v>
      </c>
      <c r="BF157" s="192">
        <f t="shared" si="15"/>
        <v>0</v>
      </c>
      <c r="BG157" s="192">
        <f t="shared" si="16"/>
        <v>0</v>
      </c>
      <c r="BH157" s="192">
        <f t="shared" si="17"/>
        <v>0</v>
      </c>
      <c r="BI157" s="192">
        <f t="shared" si="18"/>
        <v>0</v>
      </c>
      <c r="BJ157" s="19" t="s">
        <v>75</v>
      </c>
      <c r="BK157" s="192">
        <f t="shared" si="19"/>
        <v>0</v>
      </c>
      <c r="BL157" s="19" t="s">
        <v>164</v>
      </c>
      <c r="BM157" s="191" t="s">
        <v>1354</v>
      </c>
    </row>
    <row r="158" spans="1:65" s="2" customFormat="1" ht="14.45" customHeight="1">
      <c r="A158" s="36"/>
      <c r="B158" s="37"/>
      <c r="C158" s="230" t="s">
        <v>390</v>
      </c>
      <c r="D158" s="230" t="s">
        <v>300</v>
      </c>
      <c r="E158" s="231" t="s">
        <v>1355</v>
      </c>
      <c r="F158" s="232" t="s">
        <v>1356</v>
      </c>
      <c r="G158" s="233" t="s">
        <v>1314</v>
      </c>
      <c r="H158" s="234">
        <v>28</v>
      </c>
      <c r="I158" s="235"/>
      <c r="J158" s="236">
        <f t="shared" si="10"/>
        <v>0</v>
      </c>
      <c r="K158" s="232" t="s">
        <v>19</v>
      </c>
      <c r="L158" s="237"/>
      <c r="M158" s="238" t="s">
        <v>19</v>
      </c>
      <c r="N158" s="239" t="s">
        <v>39</v>
      </c>
      <c r="O158" s="66"/>
      <c r="P158" s="189">
        <f t="shared" si="11"/>
        <v>0</v>
      </c>
      <c r="Q158" s="189">
        <v>0</v>
      </c>
      <c r="R158" s="189">
        <f t="shared" si="12"/>
        <v>0</v>
      </c>
      <c r="S158" s="189">
        <v>0</v>
      </c>
      <c r="T158" s="190">
        <f t="shared" si="1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204</v>
      </c>
      <c r="AT158" s="191" t="s">
        <v>300</v>
      </c>
      <c r="AU158" s="191" t="s">
        <v>77</v>
      </c>
      <c r="AY158" s="19" t="s">
        <v>156</v>
      </c>
      <c r="BE158" s="192">
        <f t="shared" si="14"/>
        <v>0</v>
      </c>
      <c r="BF158" s="192">
        <f t="shared" si="15"/>
        <v>0</v>
      </c>
      <c r="BG158" s="192">
        <f t="shared" si="16"/>
        <v>0</v>
      </c>
      <c r="BH158" s="192">
        <f t="shared" si="17"/>
        <v>0</v>
      </c>
      <c r="BI158" s="192">
        <f t="shared" si="18"/>
        <v>0</v>
      </c>
      <c r="BJ158" s="19" t="s">
        <v>75</v>
      </c>
      <c r="BK158" s="192">
        <f t="shared" si="19"/>
        <v>0</v>
      </c>
      <c r="BL158" s="19" t="s">
        <v>164</v>
      </c>
      <c r="BM158" s="191" t="s">
        <v>1357</v>
      </c>
    </row>
    <row r="159" spans="1:65" s="2" customFormat="1" ht="14.45" customHeight="1">
      <c r="A159" s="36"/>
      <c r="B159" s="37"/>
      <c r="C159" s="230" t="s">
        <v>394</v>
      </c>
      <c r="D159" s="230" t="s">
        <v>300</v>
      </c>
      <c r="E159" s="231" t="s">
        <v>1358</v>
      </c>
      <c r="F159" s="232" t="s">
        <v>1359</v>
      </c>
      <c r="G159" s="233" t="s">
        <v>296</v>
      </c>
      <c r="H159" s="234">
        <v>174</v>
      </c>
      <c r="I159" s="235"/>
      <c r="J159" s="236">
        <f t="shared" si="10"/>
        <v>0</v>
      </c>
      <c r="K159" s="232" t="s">
        <v>19</v>
      </c>
      <c r="L159" s="237"/>
      <c r="M159" s="238" t="s">
        <v>19</v>
      </c>
      <c r="N159" s="239" t="s">
        <v>39</v>
      </c>
      <c r="O159" s="66"/>
      <c r="P159" s="189">
        <f t="shared" si="11"/>
        <v>0</v>
      </c>
      <c r="Q159" s="189">
        <v>0</v>
      </c>
      <c r="R159" s="189">
        <f t="shared" si="12"/>
        <v>0</v>
      </c>
      <c r="S159" s="189">
        <v>0</v>
      </c>
      <c r="T159" s="190">
        <f t="shared" si="1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204</v>
      </c>
      <c r="AT159" s="191" t="s">
        <v>300</v>
      </c>
      <c r="AU159" s="191" t="s">
        <v>77</v>
      </c>
      <c r="AY159" s="19" t="s">
        <v>156</v>
      </c>
      <c r="BE159" s="192">
        <f t="shared" si="14"/>
        <v>0</v>
      </c>
      <c r="BF159" s="192">
        <f t="shared" si="15"/>
        <v>0</v>
      </c>
      <c r="BG159" s="192">
        <f t="shared" si="16"/>
        <v>0</v>
      </c>
      <c r="BH159" s="192">
        <f t="shared" si="17"/>
        <v>0</v>
      </c>
      <c r="BI159" s="192">
        <f t="shared" si="18"/>
        <v>0</v>
      </c>
      <c r="BJ159" s="19" t="s">
        <v>75</v>
      </c>
      <c r="BK159" s="192">
        <f t="shared" si="19"/>
        <v>0</v>
      </c>
      <c r="BL159" s="19" t="s">
        <v>164</v>
      </c>
      <c r="BM159" s="191" t="s">
        <v>1360</v>
      </c>
    </row>
    <row r="160" spans="1:65" s="2" customFormat="1" ht="14.45" customHeight="1">
      <c r="A160" s="36"/>
      <c r="B160" s="37"/>
      <c r="C160" s="230" t="s">
        <v>400</v>
      </c>
      <c r="D160" s="230" t="s">
        <v>300</v>
      </c>
      <c r="E160" s="231" t="s">
        <v>1361</v>
      </c>
      <c r="F160" s="232" t="s">
        <v>1362</v>
      </c>
      <c r="G160" s="233" t="s">
        <v>1314</v>
      </c>
      <c r="H160" s="234">
        <v>8</v>
      </c>
      <c r="I160" s="235"/>
      <c r="J160" s="236">
        <f t="shared" si="10"/>
        <v>0</v>
      </c>
      <c r="K160" s="232" t="s">
        <v>19</v>
      </c>
      <c r="L160" s="237"/>
      <c r="M160" s="238" t="s">
        <v>19</v>
      </c>
      <c r="N160" s="239" t="s">
        <v>39</v>
      </c>
      <c r="O160" s="66"/>
      <c r="P160" s="189">
        <f t="shared" si="11"/>
        <v>0</v>
      </c>
      <c r="Q160" s="189">
        <v>0</v>
      </c>
      <c r="R160" s="189">
        <f t="shared" si="12"/>
        <v>0</v>
      </c>
      <c r="S160" s="189">
        <v>0</v>
      </c>
      <c r="T160" s="190">
        <f t="shared" si="1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204</v>
      </c>
      <c r="AT160" s="191" t="s">
        <v>300</v>
      </c>
      <c r="AU160" s="191" t="s">
        <v>77</v>
      </c>
      <c r="AY160" s="19" t="s">
        <v>156</v>
      </c>
      <c r="BE160" s="192">
        <f t="shared" si="14"/>
        <v>0</v>
      </c>
      <c r="BF160" s="192">
        <f t="shared" si="15"/>
        <v>0</v>
      </c>
      <c r="BG160" s="192">
        <f t="shared" si="16"/>
        <v>0</v>
      </c>
      <c r="BH160" s="192">
        <f t="shared" si="17"/>
        <v>0</v>
      </c>
      <c r="BI160" s="192">
        <f t="shared" si="18"/>
        <v>0</v>
      </c>
      <c r="BJ160" s="19" t="s">
        <v>75</v>
      </c>
      <c r="BK160" s="192">
        <f t="shared" si="19"/>
        <v>0</v>
      </c>
      <c r="BL160" s="19" t="s">
        <v>164</v>
      </c>
      <c r="BM160" s="191" t="s">
        <v>1363</v>
      </c>
    </row>
    <row r="161" spans="1:65" s="2" customFormat="1" ht="14.45" customHeight="1">
      <c r="A161" s="36"/>
      <c r="B161" s="37"/>
      <c r="C161" s="230" t="s">
        <v>405</v>
      </c>
      <c r="D161" s="230" t="s">
        <v>300</v>
      </c>
      <c r="E161" s="231" t="s">
        <v>1364</v>
      </c>
      <c r="F161" s="232" t="s">
        <v>1365</v>
      </c>
      <c r="G161" s="233" t="s">
        <v>1314</v>
      </c>
      <c r="H161" s="234">
        <v>10</v>
      </c>
      <c r="I161" s="235"/>
      <c r="J161" s="236">
        <f t="shared" si="10"/>
        <v>0</v>
      </c>
      <c r="K161" s="232" t="s">
        <v>19</v>
      </c>
      <c r="L161" s="237"/>
      <c r="M161" s="238" t="s">
        <v>19</v>
      </c>
      <c r="N161" s="239" t="s">
        <v>39</v>
      </c>
      <c r="O161" s="66"/>
      <c r="P161" s="189">
        <f t="shared" si="11"/>
        <v>0</v>
      </c>
      <c r="Q161" s="189">
        <v>0</v>
      </c>
      <c r="R161" s="189">
        <f t="shared" si="12"/>
        <v>0</v>
      </c>
      <c r="S161" s="189">
        <v>0</v>
      </c>
      <c r="T161" s="190">
        <f t="shared" si="1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204</v>
      </c>
      <c r="AT161" s="191" t="s">
        <v>300</v>
      </c>
      <c r="AU161" s="191" t="s">
        <v>77</v>
      </c>
      <c r="AY161" s="19" t="s">
        <v>156</v>
      </c>
      <c r="BE161" s="192">
        <f t="shared" si="14"/>
        <v>0</v>
      </c>
      <c r="BF161" s="192">
        <f t="shared" si="15"/>
        <v>0</v>
      </c>
      <c r="BG161" s="192">
        <f t="shared" si="16"/>
        <v>0</v>
      </c>
      <c r="BH161" s="192">
        <f t="shared" si="17"/>
        <v>0</v>
      </c>
      <c r="BI161" s="192">
        <f t="shared" si="18"/>
        <v>0</v>
      </c>
      <c r="BJ161" s="19" t="s">
        <v>75</v>
      </c>
      <c r="BK161" s="192">
        <f t="shared" si="19"/>
        <v>0</v>
      </c>
      <c r="BL161" s="19" t="s">
        <v>164</v>
      </c>
      <c r="BM161" s="191" t="s">
        <v>1366</v>
      </c>
    </row>
    <row r="162" spans="1:65" s="2" customFormat="1" ht="14.45" customHeight="1">
      <c r="A162" s="36"/>
      <c r="B162" s="37"/>
      <c r="C162" s="230" t="s">
        <v>412</v>
      </c>
      <c r="D162" s="230" t="s">
        <v>300</v>
      </c>
      <c r="E162" s="231" t="s">
        <v>1367</v>
      </c>
      <c r="F162" s="232" t="s">
        <v>1368</v>
      </c>
      <c r="G162" s="233" t="s">
        <v>1314</v>
      </c>
      <c r="H162" s="234">
        <v>15</v>
      </c>
      <c r="I162" s="235"/>
      <c r="J162" s="236">
        <f t="shared" si="10"/>
        <v>0</v>
      </c>
      <c r="K162" s="232" t="s">
        <v>19</v>
      </c>
      <c r="L162" s="237"/>
      <c r="M162" s="238" t="s">
        <v>19</v>
      </c>
      <c r="N162" s="239" t="s">
        <v>39</v>
      </c>
      <c r="O162" s="66"/>
      <c r="P162" s="189">
        <f t="shared" si="11"/>
        <v>0</v>
      </c>
      <c r="Q162" s="189">
        <v>0</v>
      </c>
      <c r="R162" s="189">
        <f t="shared" si="12"/>
        <v>0</v>
      </c>
      <c r="S162" s="189">
        <v>0</v>
      </c>
      <c r="T162" s="190">
        <f t="shared" si="1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204</v>
      </c>
      <c r="AT162" s="191" t="s">
        <v>300</v>
      </c>
      <c r="AU162" s="191" t="s">
        <v>77</v>
      </c>
      <c r="AY162" s="19" t="s">
        <v>156</v>
      </c>
      <c r="BE162" s="192">
        <f t="shared" si="14"/>
        <v>0</v>
      </c>
      <c r="BF162" s="192">
        <f t="shared" si="15"/>
        <v>0</v>
      </c>
      <c r="BG162" s="192">
        <f t="shared" si="16"/>
        <v>0</v>
      </c>
      <c r="BH162" s="192">
        <f t="shared" si="17"/>
        <v>0</v>
      </c>
      <c r="BI162" s="192">
        <f t="shared" si="18"/>
        <v>0</v>
      </c>
      <c r="BJ162" s="19" t="s">
        <v>75</v>
      </c>
      <c r="BK162" s="192">
        <f t="shared" si="19"/>
        <v>0</v>
      </c>
      <c r="BL162" s="19" t="s">
        <v>164</v>
      </c>
      <c r="BM162" s="191" t="s">
        <v>1369</v>
      </c>
    </row>
    <row r="163" spans="1:65" s="2" customFormat="1" ht="14.45" customHeight="1">
      <c r="A163" s="36"/>
      <c r="B163" s="37"/>
      <c r="C163" s="230" t="s">
        <v>417</v>
      </c>
      <c r="D163" s="230" t="s">
        <v>300</v>
      </c>
      <c r="E163" s="231" t="s">
        <v>1370</v>
      </c>
      <c r="F163" s="232" t="s">
        <v>1371</v>
      </c>
      <c r="G163" s="233" t="s">
        <v>1314</v>
      </c>
      <c r="H163" s="234">
        <v>12</v>
      </c>
      <c r="I163" s="235"/>
      <c r="J163" s="236">
        <f t="shared" si="10"/>
        <v>0</v>
      </c>
      <c r="K163" s="232" t="s">
        <v>19</v>
      </c>
      <c r="L163" s="237"/>
      <c r="M163" s="238" t="s">
        <v>19</v>
      </c>
      <c r="N163" s="239" t="s">
        <v>39</v>
      </c>
      <c r="O163" s="66"/>
      <c r="P163" s="189">
        <f t="shared" si="11"/>
        <v>0</v>
      </c>
      <c r="Q163" s="189">
        <v>0</v>
      </c>
      <c r="R163" s="189">
        <f t="shared" si="12"/>
        <v>0</v>
      </c>
      <c r="S163" s="189">
        <v>0</v>
      </c>
      <c r="T163" s="190">
        <f t="shared" si="1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204</v>
      </c>
      <c r="AT163" s="191" t="s">
        <v>300</v>
      </c>
      <c r="AU163" s="191" t="s">
        <v>77</v>
      </c>
      <c r="AY163" s="19" t="s">
        <v>156</v>
      </c>
      <c r="BE163" s="192">
        <f t="shared" si="14"/>
        <v>0</v>
      </c>
      <c r="BF163" s="192">
        <f t="shared" si="15"/>
        <v>0</v>
      </c>
      <c r="BG163" s="192">
        <f t="shared" si="16"/>
        <v>0</v>
      </c>
      <c r="BH163" s="192">
        <f t="shared" si="17"/>
        <v>0</v>
      </c>
      <c r="BI163" s="192">
        <f t="shared" si="18"/>
        <v>0</v>
      </c>
      <c r="BJ163" s="19" t="s">
        <v>75</v>
      </c>
      <c r="BK163" s="192">
        <f t="shared" si="19"/>
        <v>0</v>
      </c>
      <c r="BL163" s="19" t="s">
        <v>164</v>
      </c>
      <c r="BM163" s="191" t="s">
        <v>1372</v>
      </c>
    </row>
    <row r="164" spans="1:65" s="2" customFormat="1" ht="14.45" customHeight="1">
      <c r="A164" s="36"/>
      <c r="B164" s="37"/>
      <c r="C164" s="230" t="s">
        <v>421</v>
      </c>
      <c r="D164" s="230" t="s">
        <v>300</v>
      </c>
      <c r="E164" s="231" t="s">
        <v>1373</v>
      </c>
      <c r="F164" s="232" t="s">
        <v>1374</v>
      </c>
      <c r="G164" s="233" t="s">
        <v>1314</v>
      </c>
      <c r="H164" s="234">
        <v>8</v>
      </c>
      <c r="I164" s="235"/>
      <c r="J164" s="236">
        <f t="shared" si="10"/>
        <v>0</v>
      </c>
      <c r="K164" s="232" t="s">
        <v>19</v>
      </c>
      <c r="L164" s="237"/>
      <c r="M164" s="238" t="s">
        <v>19</v>
      </c>
      <c r="N164" s="239" t="s">
        <v>39</v>
      </c>
      <c r="O164" s="66"/>
      <c r="P164" s="189">
        <f t="shared" si="11"/>
        <v>0</v>
      </c>
      <c r="Q164" s="189">
        <v>0</v>
      </c>
      <c r="R164" s="189">
        <f t="shared" si="12"/>
        <v>0</v>
      </c>
      <c r="S164" s="189">
        <v>0</v>
      </c>
      <c r="T164" s="190">
        <f t="shared" si="1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204</v>
      </c>
      <c r="AT164" s="191" t="s">
        <v>300</v>
      </c>
      <c r="AU164" s="191" t="s">
        <v>77</v>
      </c>
      <c r="AY164" s="19" t="s">
        <v>156</v>
      </c>
      <c r="BE164" s="192">
        <f t="shared" si="14"/>
        <v>0</v>
      </c>
      <c r="BF164" s="192">
        <f t="shared" si="15"/>
        <v>0</v>
      </c>
      <c r="BG164" s="192">
        <f t="shared" si="16"/>
        <v>0</v>
      </c>
      <c r="BH164" s="192">
        <f t="shared" si="17"/>
        <v>0</v>
      </c>
      <c r="BI164" s="192">
        <f t="shared" si="18"/>
        <v>0</v>
      </c>
      <c r="BJ164" s="19" t="s">
        <v>75</v>
      </c>
      <c r="BK164" s="192">
        <f t="shared" si="19"/>
        <v>0</v>
      </c>
      <c r="BL164" s="19" t="s">
        <v>164</v>
      </c>
      <c r="BM164" s="191" t="s">
        <v>1375</v>
      </c>
    </row>
    <row r="165" spans="1:65" s="2" customFormat="1" ht="14.45" customHeight="1">
      <c r="A165" s="36"/>
      <c r="B165" s="37"/>
      <c r="C165" s="230" t="s">
        <v>425</v>
      </c>
      <c r="D165" s="230" t="s">
        <v>300</v>
      </c>
      <c r="E165" s="231" t="s">
        <v>1373</v>
      </c>
      <c r="F165" s="232" t="s">
        <v>1374</v>
      </c>
      <c r="G165" s="233" t="s">
        <v>1314</v>
      </c>
      <c r="H165" s="234">
        <v>18</v>
      </c>
      <c r="I165" s="235"/>
      <c r="J165" s="236">
        <f t="shared" si="10"/>
        <v>0</v>
      </c>
      <c r="K165" s="232" t="s">
        <v>19</v>
      </c>
      <c r="L165" s="237"/>
      <c r="M165" s="238" t="s">
        <v>19</v>
      </c>
      <c r="N165" s="239" t="s">
        <v>39</v>
      </c>
      <c r="O165" s="66"/>
      <c r="P165" s="189">
        <f t="shared" si="11"/>
        <v>0</v>
      </c>
      <c r="Q165" s="189">
        <v>0</v>
      </c>
      <c r="R165" s="189">
        <f t="shared" si="12"/>
        <v>0</v>
      </c>
      <c r="S165" s="189">
        <v>0</v>
      </c>
      <c r="T165" s="190">
        <f t="shared" si="1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204</v>
      </c>
      <c r="AT165" s="191" t="s">
        <v>300</v>
      </c>
      <c r="AU165" s="191" t="s">
        <v>77</v>
      </c>
      <c r="AY165" s="19" t="s">
        <v>156</v>
      </c>
      <c r="BE165" s="192">
        <f t="shared" si="14"/>
        <v>0</v>
      </c>
      <c r="BF165" s="192">
        <f t="shared" si="15"/>
        <v>0</v>
      </c>
      <c r="BG165" s="192">
        <f t="shared" si="16"/>
        <v>0</v>
      </c>
      <c r="BH165" s="192">
        <f t="shared" si="17"/>
        <v>0</v>
      </c>
      <c r="BI165" s="192">
        <f t="shared" si="18"/>
        <v>0</v>
      </c>
      <c r="BJ165" s="19" t="s">
        <v>75</v>
      </c>
      <c r="BK165" s="192">
        <f t="shared" si="19"/>
        <v>0</v>
      </c>
      <c r="BL165" s="19" t="s">
        <v>164</v>
      </c>
      <c r="BM165" s="191" t="s">
        <v>1376</v>
      </c>
    </row>
    <row r="166" spans="1:65" s="2" customFormat="1" ht="14.45" customHeight="1">
      <c r="A166" s="36"/>
      <c r="B166" s="37"/>
      <c r="C166" s="230" t="s">
        <v>429</v>
      </c>
      <c r="D166" s="230" t="s">
        <v>300</v>
      </c>
      <c r="E166" s="231" t="s">
        <v>1373</v>
      </c>
      <c r="F166" s="232" t="s">
        <v>1374</v>
      </c>
      <c r="G166" s="233" t="s">
        <v>1314</v>
      </c>
      <c r="H166" s="234">
        <v>15</v>
      </c>
      <c r="I166" s="235"/>
      <c r="J166" s="236">
        <f t="shared" si="10"/>
        <v>0</v>
      </c>
      <c r="K166" s="232" t="s">
        <v>19</v>
      </c>
      <c r="L166" s="237"/>
      <c r="M166" s="238" t="s">
        <v>19</v>
      </c>
      <c r="N166" s="239" t="s">
        <v>39</v>
      </c>
      <c r="O166" s="66"/>
      <c r="P166" s="189">
        <f t="shared" si="11"/>
        <v>0</v>
      </c>
      <c r="Q166" s="189">
        <v>0</v>
      </c>
      <c r="R166" s="189">
        <f t="shared" si="12"/>
        <v>0</v>
      </c>
      <c r="S166" s="189">
        <v>0</v>
      </c>
      <c r="T166" s="190">
        <f t="shared" si="1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204</v>
      </c>
      <c r="AT166" s="191" t="s">
        <v>300</v>
      </c>
      <c r="AU166" s="191" t="s">
        <v>77</v>
      </c>
      <c r="AY166" s="19" t="s">
        <v>156</v>
      </c>
      <c r="BE166" s="192">
        <f t="shared" si="14"/>
        <v>0</v>
      </c>
      <c r="BF166" s="192">
        <f t="shared" si="15"/>
        <v>0</v>
      </c>
      <c r="BG166" s="192">
        <f t="shared" si="16"/>
        <v>0</v>
      </c>
      <c r="BH166" s="192">
        <f t="shared" si="17"/>
        <v>0</v>
      </c>
      <c r="BI166" s="192">
        <f t="shared" si="18"/>
        <v>0</v>
      </c>
      <c r="BJ166" s="19" t="s">
        <v>75</v>
      </c>
      <c r="BK166" s="192">
        <f t="shared" si="19"/>
        <v>0</v>
      </c>
      <c r="BL166" s="19" t="s">
        <v>164</v>
      </c>
      <c r="BM166" s="191" t="s">
        <v>1377</v>
      </c>
    </row>
    <row r="167" spans="1:65" s="2" customFormat="1" ht="14.45" customHeight="1">
      <c r="A167" s="36"/>
      <c r="B167" s="37"/>
      <c r="C167" s="230" t="s">
        <v>433</v>
      </c>
      <c r="D167" s="230" t="s">
        <v>300</v>
      </c>
      <c r="E167" s="231" t="s">
        <v>1378</v>
      </c>
      <c r="F167" s="232" t="s">
        <v>1379</v>
      </c>
      <c r="G167" s="233" t="s">
        <v>1314</v>
      </c>
      <c r="H167" s="234">
        <v>16</v>
      </c>
      <c r="I167" s="235"/>
      <c r="J167" s="236">
        <f t="shared" si="10"/>
        <v>0</v>
      </c>
      <c r="K167" s="232" t="s">
        <v>19</v>
      </c>
      <c r="L167" s="237"/>
      <c r="M167" s="238" t="s">
        <v>19</v>
      </c>
      <c r="N167" s="239" t="s">
        <v>39</v>
      </c>
      <c r="O167" s="66"/>
      <c r="P167" s="189">
        <f t="shared" si="11"/>
        <v>0</v>
      </c>
      <c r="Q167" s="189">
        <v>0</v>
      </c>
      <c r="R167" s="189">
        <f t="shared" si="12"/>
        <v>0</v>
      </c>
      <c r="S167" s="189">
        <v>0</v>
      </c>
      <c r="T167" s="190">
        <f t="shared" si="1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204</v>
      </c>
      <c r="AT167" s="191" t="s">
        <v>300</v>
      </c>
      <c r="AU167" s="191" t="s">
        <v>77</v>
      </c>
      <c r="AY167" s="19" t="s">
        <v>156</v>
      </c>
      <c r="BE167" s="192">
        <f t="shared" si="14"/>
        <v>0</v>
      </c>
      <c r="BF167" s="192">
        <f t="shared" si="15"/>
        <v>0</v>
      </c>
      <c r="BG167" s="192">
        <f t="shared" si="16"/>
        <v>0</v>
      </c>
      <c r="BH167" s="192">
        <f t="shared" si="17"/>
        <v>0</v>
      </c>
      <c r="BI167" s="192">
        <f t="shared" si="18"/>
        <v>0</v>
      </c>
      <c r="BJ167" s="19" t="s">
        <v>75</v>
      </c>
      <c r="BK167" s="192">
        <f t="shared" si="19"/>
        <v>0</v>
      </c>
      <c r="BL167" s="19" t="s">
        <v>164</v>
      </c>
      <c r="BM167" s="191" t="s">
        <v>1380</v>
      </c>
    </row>
    <row r="168" spans="1:65" s="2" customFormat="1" ht="14.45" customHeight="1">
      <c r="A168" s="36"/>
      <c r="B168" s="37"/>
      <c r="C168" s="230" t="s">
        <v>438</v>
      </c>
      <c r="D168" s="230" t="s">
        <v>300</v>
      </c>
      <c r="E168" s="231" t="s">
        <v>1381</v>
      </c>
      <c r="F168" s="232" t="s">
        <v>1382</v>
      </c>
      <c r="G168" s="233" t="s">
        <v>296</v>
      </c>
      <c r="H168" s="234">
        <v>52</v>
      </c>
      <c r="I168" s="235"/>
      <c r="J168" s="236">
        <f t="shared" si="10"/>
        <v>0</v>
      </c>
      <c r="K168" s="232" t="s">
        <v>19</v>
      </c>
      <c r="L168" s="237"/>
      <c r="M168" s="238" t="s">
        <v>19</v>
      </c>
      <c r="N168" s="239" t="s">
        <v>39</v>
      </c>
      <c r="O168" s="66"/>
      <c r="P168" s="189">
        <f t="shared" si="11"/>
        <v>0</v>
      </c>
      <c r="Q168" s="189">
        <v>0</v>
      </c>
      <c r="R168" s="189">
        <f t="shared" si="12"/>
        <v>0</v>
      </c>
      <c r="S168" s="189">
        <v>0</v>
      </c>
      <c r="T168" s="190">
        <f t="shared" si="1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204</v>
      </c>
      <c r="AT168" s="191" t="s">
        <v>300</v>
      </c>
      <c r="AU168" s="191" t="s">
        <v>77</v>
      </c>
      <c r="AY168" s="19" t="s">
        <v>156</v>
      </c>
      <c r="BE168" s="192">
        <f t="shared" si="14"/>
        <v>0</v>
      </c>
      <c r="BF168" s="192">
        <f t="shared" si="15"/>
        <v>0</v>
      </c>
      <c r="BG168" s="192">
        <f t="shared" si="16"/>
        <v>0</v>
      </c>
      <c r="BH168" s="192">
        <f t="shared" si="17"/>
        <v>0</v>
      </c>
      <c r="BI168" s="192">
        <f t="shared" si="18"/>
        <v>0</v>
      </c>
      <c r="BJ168" s="19" t="s">
        <v>75</v>
      </c>
      <c r="BK168" s="192">
        <f t="shared" si="19"/>
        <v>0</v>
      </c>
      <c r="BL168" s="19" t="s">
        <v>164</v>
      </c>
      <c r="BM168" s="191" t="s">
        <v>1383</v>
      </c>
    </row>
    <row r="169" spans="1:65" s="2" customFormat="1" ht="14.45" customHeight="1">
      <c r="A169" s="36"/>
      <c r="B169" s="37"/>
      <c r="C169" s="230" t="s">
        <v>443</v>
      </c>
      <c r="D169" s="230" t="s">
        <v>300</v>
      </c>
      <c r="E169" s="231" t="s">
        <v>1384</v>
      </c>
      <c r="F169" s="232" t="s">
        <v>1385</v>
      </c>
      <c r="G169" s="233" t="s">
        <v>296</v>
      </c>
      <c r="H169" s="234">
        <v>53</v>
      </c>
      <c r="I169" s="235"/>
      <c r="J169" s="236">
        <f t="shared" si="10"/>
        <v>0</v>
      </c>
      <c r="K169" s="232" t="s">
        <v>19</v>
      </c>
      <c r="L169" s="237"/>
      <c r="M169" s="238" t="s">
        <v>19</v>
      </c>
      <c r="N169" s="239" t="s">
        <v>39</v>
      </c>
      <c r="O169" s="66"/>
      <c r="P169" s="189">
        <f t="shared" si="11"/>
        <v>0</v>
      </c>
      <c r="Q169" s="189">
        <v>0</v>
      </c>
      <c r="R169" s="189">
        <f t="shared" si="12"/>
        <v>0</v>
      </c>
      <c r="S169" s="189">
        <v>0</v>
      </c>
      <c r="T169" s="190">
        <f t="shared" si="1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204</v>
      </c>
      <c r="AT169" s="191" t="s">
        <v>300</v>
      </c>
      <c r="AU169" s="191" t="s">
        <v>77</v>
      </c>
      <c r="AY169" s="19" t="s">
        <v>156</v>
      </c>
      <c r="BE169" s="192">
        <f t="shared" si="14"/>
        <v>0</v>
      </c>
      <c r="BF169" s="192">
        <f t="shared" si="15"/>
        <v>0</v>
      </c>
      <c r="BG169" s="192">
        <f t="shared" si="16"/>
        <v>0</v>
      </c>
      <c r="BH169" s="192">
        <f t="shared" si="17"/>
        <v>0</v>
      </c>
      <c r="BI169" s="192">
        <f t="shared" si="18"/>
        <v>0</v>
      </c>
      <c r="BJ169" s="19" t="s">
        <v>75</v>
      </c>
      <c r="BK169" s="192">
        <f t="shared" si="19"/>
        <v>0</v>
      </c>
      <c r="BL169" s="19" t="s">
        <v>164</v>
      </c>
      <c r="BM169" s="191" t="s">
        <v>1386</v>
      </c>
    </row>
    <row r="170" spans="1:65" s="2" customFormat="1" ht="14.45" customHeight="1">
      <c r="A170" s="36"/>
      <c r="B170" s="37"/>
      <c r="C170" s="230" t="s">
        <v>448</v>
      </c>
      <c r="D170" s="230" t="s">
        <v>300</v>
      </c>
      <c r="E170" s="231" t="s">
        <v>1387</v>
      </c>
      <c r="F170" s="232" t="s">
        <v>1388</v>
      </c>
      <c r="G170" s="233" t="s">
        <v>296</v>
      </c>
      <c r="H170" s="234">
        <v>905</v>
      </c>
      <c r="I170" s="235"/>
      <c r="J170" s="236">
        <f t="shared" si="10"/>
        <v>0</v>
      </c>
      <c r="K170" s="232" t="s">
        <v>19</v>
      </c>
      <c r="L170" s="237"/>
      <c r="M170" s="238" t="s">
        <v>19</v>
      </c>
      <c r="N170" s="239" t="s">
        <v>39</v>
      </c>
      <c r="O170" s="66"/>
      <c r="P170" s="189">
        <f t="shared" si="11"/>
        <v>0</v>
      </c>
      <c r="Q170" s="189">
        <v>0</v>
      </c>
      <c r="R170" s="189">
        <f t="shared" si="12"/>
        <v>0</v>
      </c>
      <c r="S170" s="189">
        <v>0</v>
      </c>
      <c r="T170" s="190">
        <f t="shared" si="1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204</v>
      </c>
      <c r="AT170" s="191" t="s">
        <v>300</v>
      </c>
      <c r="AU170" s="191" t="s">
        <v>77</v>
      </c>
      <c r="AY170" s="19" t="s">
        <v>156</v>
      </c>
      <c r="BE170" s="192">
        <f t="shared" si="14"/>
        <v>0</v>
      </c>
      <c r="BF170" s="192">
        <f t="shared" si="15"/>
        <v>0</v>
      </c>
      <c r="BG170" s="192">
        <f t="shared" si="16"/>
        <v>0</v>
      </c>
      <c r="BH170" s="192">
        <f t="shared" si="17"/>
        <v>0</v>
      </c>
      <c r="BI170" s="192">
        <f t="shared" si="18"/>
        <v>0</v>
      </c>
      <c r="BJ170" s="19" t="s">
        <v>75</v>
      </c>
      <c r="BK170" s="192">
        <f t="shared" si="19"/>
        <v>0</v>
      </c>
      <c r="BL170" s="19" t="s">
        <v>164</v>
      </c>
      <c r="BM170" s="191" t="s">
        <v>1389</v>
      </c>
    </row>
    <row r="171" spans="1:65" s="2" customFormat="1" ht="14.45" customHeight="1">
      <c r="A171" s="36"/>
      <c r="B171" s="37"/>
      <c r="C171" s="230" t="s">
        <v>453</v>
      </c>
      <c r="D171" s="230" t="s">
        <v>300</v>
      </c>
      <c r="E171" s="231" t="s">
        <v>1390</v>
      </c>
      <c r="F171" s="232" t="s">
        <v>1391</v>
      </c>
      <c r="G171" s="233" t="s">
        <v>296</v>
      </c>
      <c r="H171" s="234">
        <v>990</v>
      </c>
      <c r="I171" s="235"/>
      <c r="J171" s="236">
        <f t="shared" si="10"/>
        <v>0</v>
      </c>
      <c r="K171" s="232" t="s">
        <v>19</v>
      </c>
      <c r="L171" s="237"/>
      <c r="M171" s="238" t="s">
        <v>19</v>
      </c>
      <c r="N171" s="239" t="s">
        <v>39</v>
      </c>
      <c r="O171" s="66"/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204</v>
      </c>
      <c r="AT171" s="191" t="s">
        <v>300</v>
      </c>
      <c r="AU171" s="191" t="s">
        <v>77</v>
      </c>
      <c r="AY171" s="19" t="s">
        <v>156</v>
      </c>
      <c r="BE171" s="192">
        <f t="shared" si="14"/>
        <v>0</v>
      </c>
      <c r="BF171" s="192">
        <f t="shared" si="15"/>
        <v>0</v>
      </c>
      <c r="BG171" s="192">
        <f t="shared" si="16"/>
        <v>0</v>
      </c>
      <c r="BH171" s="192">
        <f t="shared" si="17"/>
        <v>0</v>
      </c>
      <c r="BI171" s="192">
        <f t="shared" si="18"/>
        <v>0</v>
      </c>
      <c r="BJ171" s="19" t="s">
        <v>75</v>
      </c>
      <c r="BK171" s="192">
        <f t="shared" si="19"/>
        <v>0</v>
      </c>
      <c r="BL171" s="19" t="s">
        <v>164</v>
      </c>
      <c r="BM171" s="191" t="s">
        <v>1392</v>
      </c>
    </row>
    <row r="172" spans="1:65" s="2" customFormat="1" ht="14.45" customHeight="1">
      <c r="A172" s="36"/>
      <c r="B172" s="37"/>
      <c r="C172" s="230" t="s">
        <v>457</v>
      </c>
      <c r="D172" s="230" t="s">
        <v>300</v>
      </c>
      <c r="E172" s="231" t="s">
        <v>1393</v>
      </c>
      <c r="F172" s="232" t="s">
        <v>1394</v>
      </c>
      <c r="G172" s="233" t="s">
        <v>296</v>
      </c>
      <c r="H172" s="234">
        <v>45</v>
      </c>
      <c r="I172" s="235"/>
      <c r="J172" s="236">
        <f t="shared" si="10"/>
        <v>0</v>
      </c>
      <c r="K172" s="232" t="s">
        <v>19</v>
      </c>
      <c r="L172" s="237"/>
      <c r="M172" s="238" t="s">
        <v>19</v>
      </c>
      <c r="N172" s="239" t="s">
        <v>39</v>
      </c>
      <c r="O172" s="66"/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204</v>
      </c>
      <c r="AT172" s="191" t="s">
        <v>300</v>
      </c>
      <c r="AU172" s="191" t="s">
        <v>77</v>
      </c>
      <c r="AY172" s="19" t="s">
        <v>156</v>
      </c>
      <c r="BE172" s="192">
        <f t="shared" si="14"/>
        <v>0</v>
      </c>
      <c r="BF172" s="192">
        <f t="shared" si="15"/>
        <v>0</v>
      </c>
      <c r="BG172" s="192">
        <f t="shared" si="16"/>
        <v>0</v>
      </c>
      <c r="BH172" s="192">
        <f t="shared" si="17"/>
        <v>0</v>
      </c>
      <c r="BI172" s="192">
        <f t="shared" si="18"/>
        <v>0</v>
      </c>
      <c r="BJ172" s="19" t="s">
        <v>75</v>
      </c>
      <c r="BK172" s="192">
        <f t="shared" si="19"/>
        <v>0</v>
      </c>
      <c r="BL172" s="19" t="s">
        <v>164</v>
      </c>
      <c r="BM172" s="191" t="s">
        <v>1395</v>
      </c>
    </row>
    <row r="173" spans="1:65" s="2" customFormat="1" ht="14.45" customHeight="1">
      <c r="A173" s="36"/>
      <c r="B173" s="37"/>
      <c r="C173" s="230" t="s">
        <v>461</v>
      </c>
      <c r="D173" s="230" t="s">
        <v>300</v>
      </c>
      <c r="E173" s="231" t="s">
        <v>1396</v>
      </c>
      <c r="F173" s="232" t="s">
        <v>1397</v>
      </c>
      <c r="G173" s="233" t="s">
        <v>296</v>
      </c>
      <c r="H173" s="234">
        <v>55</v>
      </c>
      <c r="I173" s="235"/>
      <c r="J173" s="236">
        <f t="shared" si="10"/>
        <v>0</v>
      </c>
      <c r="K173" s="232" t="s">
        <v>19</v>
      </c>
      <c r="L173" s="237"/>
      <c r="M173" s="238" t="s">
        <v>19</v>
      </c>
      <c r="N173" s="239" t="s">
        <v>39</v>
      </c>
      <c r="O173" s="66"/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204</v>
      </c>
      <c r="AT173" s="191" t="s">
        <v>300</v>
      </c>
      <c r="AU173" s="191" t="s">
        <v>77</v>
      </c>
      <c r="AY173" s="19" t="s">
        <v>156</v>
      </c>
      <c r="BE173" s="192">
        <f t="shared" si="14"/>
        <v>0</v>
      </c>
      <c r="BF173" s="192">
        <f t="shared" si="15"/>
        <v>0</v>
      </c>
      <c r="BG173" s="192">
        <f t="shared" si="16"/>
        <v>0</v>
      </c>
      <c r="BH173" s="192">
        <f t="shared" si="17"/>
        <v>0</v>
      </c>
      <c r="BI173" s="192">
        <f t="shared" si="18"/>
        <v>0</v>
      </c>
      <c r="BJ173" s="19" t="s">
        <v>75</v>
      </c>
      <c r="BK173" s="192">
        <f t="shared" si="19"/>
        <v>0</v>
      </c>
      <c r="BL173" s="19" t="s">
        <v>164</v>
      </c>
      <c r="BM173" s="191" t="s">
        <v>1398</v>
      </c>
    </row>
    <row r="174" spans="1:65" s="2" customFormat="1" ht="14.45" customHeight="1">
      <c r="A174" s="36"/>
      <c r="B174" s="37"/>
      <c r="C174" s="230" t="s">
        <v>467</v>
      </c>
      <c r="D174" s="230" t="s">
        <v>300</v>
      </c>
      <c r="E174" s="231" t="s">
        <v>1399</v>
      </c>
      <c r="F174" s="232" t="s">
        <v>1400</v>
      </c>
      <c r="G174" s="233" t="s">
        <v>641</v>
      </c>
      <c r="H174" s="234">
        <v>1</v>
      </c>
      <c r="I174" s="235"/>
      <c r="J174" s="236">
        <f t="shared" si="10"/>
        <v>0</v>
      </c>
      <c r="K174" s="232" t="s">
        <v>19</v>
      </c>
      <c r="L174" s="237"/>
      <c r="M174" s="238" t="s">
        <v>19</v>
      </c>
      <c r="N174" s="239" t="s">
        <v>39</v>
      </c>
      <c r="O174" s="66"/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204</v>
      </c>
      <c r="AT174" s="191" t="s">
        <v>300</v>
      </c>
      <c r="AU174" s="191" t="s">
        <v>77</v>
      </c>
      <c r="AY174" s="19" t="s">
        <v>156</v>
      </c>
      <c r="BE174" s="192">
        <f t="shared" si="14"/>
        <v>0</v>
      </c>
      <c r="BF174" s="192">
        <f t="shared" si="15"/>
        <v>0</v>
      </c>
      <c r="BG174" s="192">
        <f t="shared" si="16"/>
        <v>0</v>
      </c>
      <c r="BH174" s="192">
        <f t="shared" si="17"/>
        <v>0</v>
      </c>
      <c r="BI174" s="192">
        <f t="shared" si="18"/>
        <v>0</v>
      </c>
      <c r="BJ174" s="19" t="s">
        <v>75</v>
      </c>
      <c r="BK174" s="192">
        <f t="shared" si="19"/>
        <v>0</v>
      </c>
      <c r="BL174" s="19" t="s">
        <v>164</v>
      </c>
      <c r="BM174" s="191" t="s">
        <v>1401</v>
      </c>
    </row>
    <row r="175" spans="1:65" s="2" customFormat="1" ht="14.45" customHeight="1">
      <c r="A175" s="36"/>
      <c r="B175" s="37"/>
      <c r="C175" s="230" t="s">
        <v>474</v>
      </c>
      <c r="D175" s="230" t="s">
        <v>300</v>
      </c>
      <c r="E175" s="231" t="s">
        <v>1402</v>
      </c>
      <c r="F175" s="232" t="s">
        <v>1403</v>
      </c>
      <c r="G175" s="233" t="s">
        <v>641</v>
      </c>
      <c r="H175" s="234">
        <v>1</v>
      </c>
      <c r="I175" s="235"/>
      <c r="J175" s="236">
        <f t="shared" si="10"/>
        <v>0</v>
      </c>
      <c r="K175" s="232" t="s">
        <v>19</v>
      </c>
      <c r="L175" s="237"/>
      <c r="M175" s="238" t="s">
        <v>19</v>
      </c>
      <c r="N175" s="239" t="s">
        <v>39</v>
      </c>
      <c r="O175" s="66"/>
      <c r="P175" s="189">
        <f t="shared" si="11"/>
        <v>0</v>
      </c>
      <c r="Q175" s="189">
        <v>0</v>
      </c>
      <c r="R175" s="189">
        <f t="shared" si="12"/>
        <v>0</v>
      </c>
      <c r="S175" s="189">
        <v>0</v>
      </c>
      <c r="T175" s="190">
        <f t="shared" si="1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204</v>
      </c>
      <c r="AT175" s="191" t="s">
        <v>300</v>
      </c>
      <c r="AU175" s="191" t="s">
        <v>77</v>
      </c>
      <c r="AY175" s="19" t="s">
        <v>156</v>
      </c>
      <c r="BE175" s="192">
        <f t="shared" si="14"/>
        <v>0</v>
      </c>
      <c r="BF175" s="192">
        <f t="shared" si="15"/>
        <v>0</v>
      </c>
      <c r="BG175" s="192">
        <f t="shared" si="16"/>
        <v>0</v>
      </c>
      <c r="BH175" s="192">
        <f t="shared" si="17"/>
        <v>0</v>
      </c>
      <c r="BI175" s="192">
        <f t="shared" si="18"/>
        <v>0</v>
      </c>
      <c r="BJ175" s="19" t="s">
        <v>75</v>
      </c>
      <c r="BK175" s="192">
        <f t="shared" si="19"/>
        <v>0</v>
      </c>
      <c r="BL175" s="19" t="s">
        <v>164</v>
      </c>
      <c r="BM175" s="191" t="s">
        <v>1404</v>
      </c>
    </row>
    <row r="176" spans="1:65" s="12" customFormat="1" ht="22.9" customHeight="1">
      <c r="B176" s="164"/>
      <c r="C176" s="165"/>
      <c r="D176" s="166" t="s">
        <v>67</v>
      </c>
      <c r="E176" s="178" t="s">
        <v>1405</v>
      </c>
      <c r="F176" s="178" t="s">
        <v>1406</v>
      </c>
      <c r="G176" s="165"/>
      <c r="H176" s="165"/>
      <c r="I176" s="168"/>
      <c r="J176" s="179">
        <f>BK176</f>
        <v>0</v>
      </c>
      <c r="K176" s="165"/>
      <c r="L176" s="170"/>
      <c r="M176" s="171"/>
      <c r="N176" s="172"/>
      <c r="O176" s="172"/>
      <c r="P176" s="173">
        <f>SUM(P177:P201)</f>
        <v>0</v>
      </c>
      <c r="Q176" s="172"/>
      <c r="R176" s="173">
        <f>SUM(R177:R201)</f>
        <v>0</v>
      </c>
      <c r="S176" s="172"/>
      <c r="T176" s="174">
        <f>SUM(T177:T201)</f>
        <v>0</v>
      </c>
      <c r="AR176" s="175" t="s">
        <v>77</v>
      </c>
      <c r="AT176" s="176" t="s">
        <v>67</v>
      </c>
      <c r="AU176" s="176" t="s">
        <v>75</v>
      </c>
      <c r="AY176" s="175" t="s">
        <v>156</v>
      </c>
      <c r="BK176" s="177">
        <f>SUM(BK177:BK201)</f>
        <v>0</v>
      </c>
    </row>
    <row r="177" spans="1:65" s="2" customFormat="1" ht="37.9" customHeight="1">
      <c r="A177" s="36"/>
      <c r="B177" s="37"/>
      <c r="C177" s="180" t="s">
        <v>479</v>
      </c>
      <c r="D177" s="180" t="s">
        <v>159</v>
      </c>
      <c r="E177" s="181" t="s">
        <v>1407</v>
      </c>
      <c r="F177" s="182" t="s">
        <v>1408</v>
      </c>
      <c r="G177" s="183" t="s">
        <v>296</v>
      </c>
      <c r="H177" s="184">
        <v>197</v>
      </c>
      <c r="I177" s="185"/>
      <c r="J177" s="186">
        <f t="shared" ref="J177:J201" si="20">ROUND(I177*H177,2)</f>
        <v>0</v>
      </c>
      <c r="K177" s="182" t="s">
        <v>163</v>
      </c>
      <c r="L177" s="41"/>
      <c r="M177" s="187" t="s">
        <v>19</v>
      </c>
      <c r="N177" s="188" t="s">
        <v>39</v>
      </c>
      <c r="O177" s="66"/>
      <c r="P177" s="189">
        <f t="shared" ref="P177:P201" si="21">O177*H177</f>
        <v>0</v>
      </c>
      <c r="Q177" s="189">
        <v>0</v>
      </c>
      <c r="R177" s="189">
        <f t="shared" ref="R177:R201" si="22">Q177*H177</f>
        <v>0</v>
      </c>
      <c r="S177" s="189">
        <v>0</v>
      </c>
      <c r="T177" s="190">
        <f t="shared" ref="T177:T201" si="23"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253</v>
      </c>
      <c r="AT177" s="191" t="s">
        <v>159</v>
      </c>
      <c r="AU177" s="191" t="s">
        <v>77</v>
      </c>
      <c r="AY177" s="19" t="s">
        <v>156</v>
      </c>
      <c r="BE177" s="192">
        <f t="shared" ref="BE177:BE201" si="24">IF(N177="základní",J177,0)</f>
        <v>0</v>
      </c>
      <c r="BF177" s="192">
        <f t="shared" ref="BF177:BF201" si="25">IF(N177="snížená",J177,0)</f>
        <v>0</v>
      </c>
      <c r="BG177" s="192">
        <f t="shared" ref="BG177:BG201" si="26">IF(N177="zákl. přenesená",J177,0)</f>
        <v>0</v>
      </c>
      <c r="BH177" s="192">
        <f t="shared" ref="BH177:BH201" si="27">IF(N177="sníž. přenesená",J177,0)</f>
        <v>0</v>
      </c>
      <c r="BI177" s="192">
        <f t="shared" ref="BI177:BI201" si="28">IF(N177="nulová",J177,0)</f>
        <v>0</v>
      </c>
      <c r="BJ177" s="19" t="s">
        <v>75</v>
      </c>
      <c r="BK177" s="192">
        <f t="shared" ref="BK177:BK201" si="29">ROUND(I177*H177,2)</f>
        <v>0</v>
      </c>
      <c r="BL177" s="19" t="s">
        <v>253</v>
      </c>
      <c r="BM177" s="191" t="s">
        <v>1409</v>
      </c>
    </row>
    <row r="178" spans="1:65" s="2" customFormat="1" ht="37.9" customHeight="1">
      <c r="A178" s="36"/>
      <c r="B178" s="37"/>
      <c r="C178" s="180" t="s">
        <v>484</v>
      </c>
      <c r="D178" s="180" t="s">
        <v>159</v>
      </c>
      <c r="E178" s="181" t="s">
        <v>1410</v>
      </c>
      <c r="F178" s="182" t="s">
        <v>1411</v>
      </c>
      <c r="G178" s="183" t="s">
        <v>296</v>
      </c>
      <c r="H178" s="184">
        <v>77</v>
      </c>
      <c r="I178" s="185"/>
      <c r="J178" s="186">
        <f t="shared" si="20"/>
        <v>0</v>
      </c>
      <c r="K178" s="182" t="s">
        <v>163</v>
      </c>
      <c r="L178" s="41"/>
      <c r="M178" s="187" t="s">
        <v>19</v>
      </c>
      <c r="N178" s="188" t="s">
        <v>39</v>
      </c>
      <c r="O178" s="66"/>
      <c r="P178" s="189">
        <f t="shared" si="21"/>
        <v>0</v>
      </c>
      <c r="Q178" s="189">
        <v>0</v>
      </c>
      <c r="R178" s="189">
        <f t="shared" si="22"/>
        <v>0</v>
      </c>
      <c r="S178" s="189">
        <v>0</v>
      </c>
      <c r="T178" s="190">
        <f t="shared" si="23"/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253</v>
      </c>
      <c r="AT178" s="191" t="s">
        <v>159</v>
      </c>
      <c r="AU178" s="191" t="s">
        <v>77</v>
      </c>
      <c r="AY178" s="19" t="s">
        <v>156</v>
      </c>
      <c r="BE178" s="192">
        <f t="shared" si="24"/>
        <v>0</v>
      </c>
      <c r="BF178" s="192">
        <f t="shared" si="25"/>
        <v>0</v>
      </c>
      <c r="BG178" s="192">
        <f t="shared" si="26"/>
        <v>0</v>
      </c>
      <c r="BH178" s="192">
        <f t="shared" si="27"/>
        <v>0</v>
      </c>
      <c r="BI178" s="192">
        <f t="shared" si="28"/>
        <v>0</v>
      </c>
      <c r="BJ178" s="19" t="s">
        <v>75</v>
      </c>
      <c r="BK178" s="192">
        <f t="shared" si="29"/>
        <v>0</v>
      </c>
      <c r="BL178" s="19" t="s">
        <v>253</v>
      </c>
      <c r="BM178" s="191" t="s">
        <v>1412</v>
      </c>
    </row>
    <row r="179" spans="1:65" s="2" customFormat="1" ht="49.15" customHeight="1">
      <c r="A179" s="36"/>
      <c r="B179" s="37"/>
      <c r="C179" s="180" t="s">
        <v>490</v>
      </c>
      <c r="D179" s="180" t="s">
        <v>159</v>
      </c>
      <c r="E179" s="181" t="s">
        <v>1413</v>
      </c>
      <c r="F179" s="182" t="s">
        <v>1414</v>
      </c>
      <c r="G179" s="183" t="s">
        <v>345</v>
      </c>
      <c r="H179" s="184">
        <v>141</v>
      </c>
      <c r="I179" s="185"/>
      <c r="J179" s="186">
        <f t="shared" si="20"/>
        <v>0</v>
      </c>
      <c r="K179" s="182" t="s">
        <v>163</v>
      </c>
      <c r="L179" s="41"/>
      <c r="M179" s="187" t="s">
        <v>19</v>
      </c>
      <c r="N179" s="188" t="s">
        <v>39</v>
      </c>
      <c r="O179" s="66"/>
      <c r="P179" s="189">
        <f t="shared" si="21"/>
        <v>0</v>
      </c>
      <c r="Q179" s="189">
        <v>0</v>
      </c>
      <c r="R179" s="189">
        <f t="shared" si="22"/>
        <v>0</v>
      </c>
      <c r="S179" s="189">
        <v>0</v>
      </c>
      <c r="T179" s="190">
        <f t="shared" si="23"/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253</v>
      </c>
      <c r="AT179" s="191" t="s">
        <v>159</v>
      </c>
      <c r="AU179" s="191" t="s">
        <v>77</v>
      </c>
      <c r="AY179" s="19" t="s">
        <v>156</v>
      </c>
      <c r="BE179" s="192">
        <f t="shared" si="24"/>
        <v>0</v>
      </c>
      <c r="BF179" s="192">
        <f t="shared" si="25"/>
        <v>0</v>
      </c>
      <c r="BG179" s="192">
        <f t="shared" si="26"/>
        <v>0</v>
      </c>
      <c r="BH179" s="192">
        <f t="shared" si="27"/>
        <v>0</v>
      </c>
      <c r="BI179" s="192">
        <f t="shared" si="28"/>
        <v>0</v>
      </c>
      <c r="BJ179" s="19" t="s">
        <v>75</v>
      </c>
      <c r="BK179" s="192">
        <f t="shared" si="29"/>
        <v>0</v>
      </c>
      <c r="BL179" s="19" t="s">
        <v>253</v>
      </c>
      <c r="BM179" s="191" t="s">
        <v>1415</v>
      </c>
    </row>
    <row r="180" spans="1:65" s="2" customFormat="1" ht="49.15" customHeight="1">
      <c r="A180" s="36"/>
      <c r="B180" s="37"/>
      <c r="C180" s="180" t="s">
        <v>497</v>
      </c>
      <c r="D180" s="180" t="s">
        <v>159</v>
      </c>
      <c r="E180" s="181" t="s">
        <v>1416</v>
      </c>
      <c r="F180" s="182" t="s">
        <v>1417</v>
      </c>
      <c r="G180" s="183" t="s">
        <v>345</v>
      </c>
      <c r="H180" s="184">
        <v>6</v>
      </c>
      <c r="I180" s="185"/>
      <c r="J180" s="186">
        <f t="shared" si="20"/>
        <v>0</v>
      </c>
      <c r="K180" s="182" t="s">
        <v>163</v>
      </c>
      <c r="L180" s="41"/>
      <c r="M180" s="187" t="s">
        <v>19</v>
      </c>
      <c r="N180" s="188" t="s">
        <v>39</v>
      </c>
      <c r="O180" s="66"/>
      <c r="P180" s="189">
        <f t="shared" si="21"/>
        <v>0</v>
      </c>
      <c r="Q180" s="189">
        <v>0</v>
      </c>
      <c r="R180" s="189">
        <f t="shared" si="22"/>
        <v>0</v>
      </c>
      <c r="S180" s="189">
        <v>0</v>
      </c>
      <c r="T180" s="190">
        <f t="shared" si="23"/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253</v>
      </c>
      <c r="AT180" s="191" t="s">
        <v>159</v>
      </c>
      <c r="AU180" s="191" t="s">
        <v>77</v>
      </c>
      <c r="AY180" s="19" t="s">
        <v>156</v>
      </c>
      <c r="BE180" s="192">
        <f t="shared" si="24"/>
        <v>0</v>
      </c>
      <c r="BF180" s="192">
        <f t="shared" si="25"/>
        <v>0</v>
      </c>
      <c r="BG180" s="192">
        <f t="shared" si="26"/>
        <v>0</v>
      </c>
      <c r="BH180" s="192">
        <f t="shared" si="27"/>
        <v>0</v>
      </c>
      <c r="BI180" s="192">
        <f t="shared" si="28"/>
        <v>0</v>
      </c>
      <c r="BJ180" s="19" t="s">
        <v>75</v>
      </c>
      <c r="BK180" s="192">
        <f t="shared" si="29"/>
        <v>0</v>
      </c>
      <c r="BL180" s="19" t="s">
        <v>253</v>
      </c>
      <c r="BM180" s="191" t="s">
        <v>1418</v>
      </c>
    </row>
    <row r="181" spans="1:65" s="2" customFormat="1" ht="37.9" customHeight="1">
      <c r="A181" s="36"/>
      <c r="B181" s="37"/>
      <c r="C181" s="180" t="s">
        <v>500</v>
      </c>
      <c r="D181" s="180" t="s">
        <v>159</v>
      </c>
      <c r="E181" s="181" t="s">
        <v>1419</v>
      </c>
      <c r="F181" s="182" t="s">
        <v>1420</v>
      </c>
      <c r="G181" s="183" t="s">
        <v>296</v>
      </c>
      <c r="H181" s="184">
        <v>150</v>
      </c>
      <c r="I181" s="185"/>
      <c r="J181" s="186">
        <f t="shared" si="20"/>
        <v>0</v>
      </c>
      <c r="K181" s="182" t="s">
        <v>163</v>
      </c>
      <c r="L181" s="41"/>
      <c r="M181" s="187" t="s">
        <v>19</v>
      </c>
      <c r="N181" s="188" t="s">
        <v>39</v>
      </c>
      <c r="O181" s="66"/>
      <c r="P181" s="189">
        <f t="shared" si="21"/>
        <v>0</v>
      </c>
      <c r="Q181" s="189">
        <v>0</v>
      </c>
      <c r="R181" s="189">
        <f t="shared" si="22"/>
        <v>0</v>
      </c>
      <c r="S181" s="189">
        <v>0</v>
      </c>
      <c r="T181" s="190">
        <f t="shared" si="2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253</v>
      </c>
      <c r="AT181" s="191" t="s">
        <v>159</v>
      </c>
      <c r="AU181" s="191" t="s">
        <v>77</v>
      </c>
      <c r="AY181" s="19" t="s">
        <v>156</v>
      </c>
      <c r="BE181" s="192">
        <f t="shared" si="24"/>
        <v>0</v>
      </c>
      <c r="BF181" s="192">
        <f t="shared" si="25"/>
        <v>0</v>
      </c>
      <c r="BG181" s="192">
        <f t="shared" si="26"/>
        <v>0</v>
      </c>
      <c r="BH181" s="192">
        <f t="shared" si="27"/>
        <v>0</v>
      </c>
      <c r="BI181" s="192">
        <f t="shared" si="28"/>
        <v>0</v>
      </c>
      <c r="BJ181" s="19" t="s">
        <v>75</v>
      </c>
      <c r="BK181" s="192">
        <f t="shared" si="29"/>
        <v>0</v>
      </c>
      <c r="BL181" s="19" t="s">
        <v>253</v>
      </c>
      <c r="BM181" s="191" t="s">
        <v>1421</v>
      </c>
    </row>
    <row r="182" spans="1:65" s="2" customFormat="1" ht="37.9" customHeight="1">
      <c r="A182" s="36"/>
      <c r="B182" s="37"/>
      <c r="C182" s="180" t="s">
        <v>505</v>
      </c>
      <c r="D182" s="180" t="s">
        <v>159</v>
      </c>
      <c r="E182" s="181" t="s">
        <v>1422</v>
      </c>
      <c r="F182" s="182" t="s">
        <v>1423</v>
      </c>
      <c r="G182" s="183" t="s">
        <v>296</v>
      </c>
      <c r="H182" s="184">
        <v>105</v>
      </c>
      <c r="I182" s="185"/>
      <c r="J182" s="186">
        <f t="shared" si="20"/>
        <v>0</v>
      </c>
      <c r="K182" s="182" t="s">
        <v>163</v>
      </c>
      <c r="L182" s="41"/>
      <c r="M182" s="187" t="s">
        <v>19</v>
      </c>
      <c r="N182" s="188" t="s">
        <v>39</v>
      </c>
      <c r="O182" s="66"/>
      <c r="P182" s="189">
        <f t="shared" si="21"/>
        <v>0</v>
      </c>
      <c r="Q182" s="189">
        <v>0</v>
      </c>
      <c r="R182" s="189">
        <f t="shared" si="22"/>
        <v>0</v>
      </c>
      <c r="S182" s="189">
        <v>0</v>
      </c>
      <c r="T182" s="190">
        <f t="shared" si="2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253</v>
      </c>
      <c r="AT182" s="191" t="s">
        <v>159</v>
      </c>
      <c r="AU182" s="191" t="s">
        <v>77</v>
      </c>
      <c r="AY182" s="19" t="s">
        <v>156</v>
      </c>
      <c r="BE182" s="192">
        <f t="shared" si="24"/>
        <v>0</v>
      </c>
      <c r="BF182" s="192">
        <f t="shared" si="25"/>
        <v>0</v>
      </c>
      <c r="BG182" s="192">
        <f t="shared" si="26"/>
        <v>0</v>
      </c>
      <c r="BH182" s="192">
        <f t="shared" si="27"/>
        <v>0</v>
      </c>
      <c r="BI182" s="192">
        <f t="shared" si="28"/>
        <v>0</v>
      </c>
      <c r="BJ182" s="19" t="s">
        <v>75</v>
      </c>
      <c r="BK182" s="192">
        <f t="shared" si="29"/>
        <v>0</v>
      </c>
      <c r="BL182" s="19" t="s">
        <v>253</v>
      </c>
      <c r="BM182" s="191" t="s">
        <v>1424</v>
      </c>
    </row>
    <row r="183" spans="1:65" s="2" customFormat="1" ht="37.9" customHeight="1">
      <c r="A183" s="36"/>
      <c r="B183" s="37"/>
      <c r="C183" s="180" t="s">
        <v>509</v>
      </c>
      <c r="D183" s="180" t="s">
        <v>159</v>
      </c>
      <c r="E183" s="181" t="s">
        <v>1425</v>
      </c>
      <c r="F183" s="182" t="s">
        <v>1426</v>
      </c>
      <c r="G183" s="183" t="s">
        <v>296</v>
      </c>
      <c r="H183" s="184">
        <v>1183</v>
      </c>
      <c r="I183" s="185"/>
      <c r="J183" s="186">
        <f t="shared" si="20"/>
        <v>0</v>
      </c>
      <c r="K183" s="182" t="s">
        <v>163</v>
      </c>
      <c r="L183" s="41"/>
      <c r="M183" s="187" t="s">
        <v>19</v>
      </c>
      <c r="N183" s="188" t="s">
        <v>39</v>
      </c>
      <c r="O183" s="66"/>
      <c r="P183" s="189">
        <f t="shared" si="21"/>
        <v>0</v>
      </c>
      <c r="Q183" s="189">
        <v>0</v>
      </c>
      <c r="R183" s="189">
        <f t="shared" si="22"/>
        <v>0</v>
      </c>
      <c r="S183" s="189">
        <v>0</v>
      </c>
      <c r="T183" s="190">
        <f t="shared" si="23"/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253</v>
      </c>
      <c r="AT183" s="191" t="s">
        <v>159</v>
      </c>
      <c r="AU183" s="191" t="s">
        <v>77</v>
      </c>
      <c r="AY183" s="19" t="s">
        <v>156</v>
      </c>
      <c r="BE183" s="192">
        <f t="shared" si="24"/>
        <v>0</v>
      </c>
      <c r="BF183" s="192">
        <f t="shared" si="25"/>
        <v>0</v>
      </c>
      <c r="BG183" s="192">
        <f t="shared" si="26"/>
        <v>0</v>
      </c>
      <c r="BH183" s="192">
        <f t="shared" si="27"/>
        <v>0</v>
      </c>
      <c r="BI183" s="192">
        <f t="shared" si="28"/>
        <v>0</v>
      </c>
      <c r="BJ183" s="19" t="s">
        <v>75</v>
      </c>
      <c r="BK183" s="192">
        <f t="shared" si="29"/>
        <v>0</v>
      </c>
      <c r="BL183" s="19" t="s">
        <v>253</v>
      </c>
      <c r="BM183" s="191" t="s">
        <v>1427</v>
      </c>
    </row>
    <row r="184" spans="1:65" s="2" customFormat="1" ht="37.9" customHeight="1">
      <c r="A184" s="36"/>
      <c r="B184" s="37"/>
      <c r="C184" s="180" t="s">
        <v>513</v>
      </c>
      <c r="D184" s="180" t="s">
        <v>159</v>
      </c>
      <c r="E184" s="181" t="s">
        <v>1428</v>
      </c>
      <c r="F184" s="182" t="s">
        <v>1429</v>
      </c>
      <c r="G184" s="183" t="s">
        <v>296</v>
      </c>
      <c r="H184" s="184">
        <v>1035</v>
      </c>
      <c r="I184" s="185"/>
      <c r="J184" s="186">
        <f t="shared" si="20"/>
        <v>0</v>
      </c>
      <c r="K184" s="182" t="s">
        <v>163</v>
      </c>
      <c r="L184" s="41"/>
      <c r="M184" s="187" t="s">
        <v>19</v>
      </c>
      <c r="N184" s="188" t="s">
        <v>39</v>
      </c>
      <c r="O184" s="66"/>
      <c r="P184" s="189">
        <f t="shared" si="21"/>
        <v>0</v>
      </c>
      <c r="Q184" s="189">
        <v>0</v>
      </c>
      <c r="R184" s="189">
        <f t="shared" si="22"/>
        <v>0</v>
      </c>
      <c r="S184" s="189">
        <v>0</v>
      </c>
      <c r="T184" s="190">
        <f t="shared" si="23"/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253</v>
      </c>
      <c r="AT184" s="191" t="s">
        <v>159</v>
      </c>
      <c r="AU184" s="191" t="s">
        <v>77</v>
      </c>
      <c r="AY184" s="19" t="s">
        <v>156</v>
      </c>
      <c r="BE184" s="192">
        <f t="shared" si="24"/>
        <v>0</v>
      </c>
      <c r="BF184" s="192">
        <f t="shared" si="25"/>
        <v>0</v>
      </c>
      <c r="BG184" s="192">
        <f t="shared" si="26"/>
        <v>0</v>
      </c>
      <c r="BH184" s="192">
        <f t="shared" si="27"/>
        <v>0</v>
      </c>
      <c r="BI184" s="192">
        <f t="shared" si="28"/>
        <v>0</v>
      </c>
      <c r="BJ184" s="19" t="s">
        <v>75</v>
      </c>
      <c r="BK184" s="192">
        <f t="shared" si="29"/>
        <v>0</v>
      </c>
      <c r="BL184" s="19" t="s">
        <v>253</v>
      </c>
      <c r="BM184" s="191" t="s">
        <v>1430</v>
      </c>
    </row>
    <row r="185" spans="1:65" s="2" customFormat="1" ht="37.9" customHeight="1">
      <c r="A185" s="36"/>
      <c r="B185" s="37"/>
      <c r="C185" s="180" t="s">
        <v>519</v>
      </c>
      <c r="D185" s="180" t="s">
        <v>159</v>
      </c>
      <c r="E185" s="181" t="s">
        <v>1431</v>
      </c>
      <c r="F185" s="182" t="s">
        <v>1432</v>
      </c>
      <c r="G185" s="183" t="s">
        <v>296</v>
      </c>
      <c r="H185" s="184">
        <v>199</v>
      </c>
      <c r="I185" s="185"/>
      <c r="J185" s="186">
        <f t="shared" si="20"/>
        <v>0</v>
      </c>
      <c r="K185" s="182" t="s">
        <v>163</v>
      </c>
      <c r="L185" s="41"/>
      <c r="M185" s="187" t="s">
        <v>19</v>
      </c>
      <c r="N185" s="188" t="s">
        <v>39</v>
      </c>
      <c r="O185" s="66"/>
      <c r="P185" s="189">
        <f t="shared" si="21"/>
        <v>0</v>
      </c>
      <c r="Q185" s="189">
        <v>0</v>
      </c>
      <c r="R185" s="189">
        <f t="shared" si="22"/>
        <v>0</v>
      </c>
      <c r="S185" s="189">
        <v>0</v>
      </c>
      <c r="T185" s="190">
        <f t="shared" si="23"/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253</v>
      </c>
      <c r="AT185" s="191" t="s">
        <v>159</v>
      </c>
      <c r="AU185" s="191" t="s">
        <v>77</v>
      </c>
      <c r="AY185" s="19" t="s">
        <v>156</v>
      </c>
      <c r="BE185" s="192">
        <f t="shared" si="24"/>
        <v>0</v>
      </c>
      <c r="BF185" s="192">
        <f t="shared" si="25"/>
        <v>0</v>
      </c>
      <c r="BG185" s="192">
        <f t="shared" si="26"/>
        <v>0</v>
      </c>
      <c r="BH185" s="192">
        <f t="shared" si="27"/>
        <v>0</v>
      </c>
      <c r="BI185" s="192">
        <f t="shared" si="28"/>
        <v>0</v>
      </c>
      <c r="BJ185" s="19" t="s">
        <v>75</v>
      </c>
      <c r="BK185" s="192">
        <f t="shared" si="29"/>
        <v>0</v>
      </c>
      <c r="BL185" s="19" t="s">
        <v>253</v>
      </c>
      <c r="BM185" s="191" t="s">
        <v>1433</v>
      </c>
    </row>
    <row r="186" spans="1:65" s="2" customFormat="1" ht="37.9" customHeight="1">
      <c r="A186" s="36"/>
      <c r="B186" s="37"/>
      <c r="C186" s="180" t="s">
        <v>527</v>
      </c>
      <c r="D186" s="180" t="s">
        <v>159</v>
      </c>
      <c r="E186" s="181" t="s">
        <v>1434</v>
      </c>
      <c r="F186" s="182" t="s">
        <v>1435</v>
      </c>
      <c r="G186" s="183" t="s">
        <v>296</v>
      </c>
      <c r="H186" s="184">
        <v>46</v>
      </c>
      <c r="I186" s="185"/>
      <c r="J186" s="186">
        <f t="shared" si="20"/>
        <v>0</v>
      </c>
      <c r="K186" s="182" t="s">
        <v>163</v>
      </c>
      <c r="L186" s="41"/>
      <c r="M186" s="187" t="s">
        <v>19</v>
      </c>
      <c r="N186" s="188" t="s">
        <v>39</v>
      </c>
      <c r="O186" s="66"/>
      <c r="P186" s="189">
        <f t="shared" si="21"/>
        <v>0</v>
      </c>
      <c r="Q186" s="189">
        <v>0</v>
      </c>
      <c r="R186" s="189">
        <f t="shared" si="22"/>
        <v>0</v>
      </c>
      <c r="S186" s="189">
        <v>0</v>
      </c>
      <c r="T186" s="190">
        <f t="shared" si="23"/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253</v>
      </c>
      <c r="AT186" s="191" t="s">
        <v>159</v>
      </c>
      <c r="AU186" s="191" t="s">
        <v>77</v>
      </c>
      <c r="AY186" s="19" t="s">
        <v>156</v>
      </c>
      <c r="BE186" s="192">
        <f t="shared" si="24"/>
        <v>0</v>
      </c>
      <c r="BF186" s="192">
        <f t="shared" si="25"/>
        <v>0</v>
      </c>
      <c r="BG186" s="192">
        <f t="shared" si="26"/>
        <v>0</v>
      </c>
      <c r="BH186" s="192">
        <f t="shared" si="27"/>
        <v>0</v>
      </c>
      <c r="BI186" s="192">
        <f t="shared" si="28"/>
        <v>0</v>
      </c>
      <c r="BJ186" s="19" t="s">
        <v>75</v>
      </c>
      <c r="BK186" s="192">
        <f t="shared" si="29"/>
        <v>0</v>
      </c>
      <c r="BL186" s="19" t="s">
        <v>253</v>
      </c>
      <c r="BM186" s="191" t="s">
        <v>1436</v>
      </c>
    </row>
    <row r="187" spans="1:65" s="2" customFormat="1" ht="37.9" customHeight="1">
      <c r="A187" s="36"/>
      <c r="B187" s="37"/>
      <c r="C187" s="180" t="s">
        <v>532</v>
      </c>
      <c r="D187" s="180" t="s">
        <v>159</v>
      </c>
      <c r="E187" s="181" t="s">
        <v>1437</v>
      </c>
      <c r="F187" s="182" t="s">
        <v>1438</v>
      </c>
      <c r="G187" s="183" t="s">
        <v>296</v>
      </c>
      <c r="H187" s="184">
        <v>174</v>
      </c>
      <c r="I187" s="185"/>
      <c r="J187" s="186">
        <f t="shared" si="20"/>
        <v>0</v>
      </c>
      <c r="K187" s="182" t="s">
        <v>163</v>
      </c>
      <c r="L187" s="41"/>
      <c r="M187" s="187" t="s">
        <v>19</v>
      </c>
      <c r="N187" s="188" t="s">
        <v>39</v>
      </c>
      <c r="O187" s="66"/>
      <c r="P187" s="189">
        <f t="shared" si="21"/>
        <v>0</v>
      </c>
      <c r="Q187" s="189">
        <v>0</v>
      </c>
      <c r="R187" s="189">
        <f t="shared" si="22"/>
        <v>0</v>
      </c>
      <c r="S187" s="189">
        <v>0</v>
      </c>
      <c r="T187" s="190">
        <f t="shared" si="23"/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253</v>
      </c>
      <c r="AT187" s="191" t="s">
        <v>159</v>
      </c>
      <c r="AU187" s="191" t="s">
        <v>77</v>
      </c>
      <c r="AY187" s="19" t="s">
        <v>156</v>
      </c>
      <c r="BE187" s="192">
        <f t="shared" si="24"/>
        <v>0</v>
      </c>
      <c r="BF187" s="192">
        <f t="shared" si="25"/>
        <v>0</v>
      </c>
      <c r="BG187" s="192">
        <f t="shared" si="26"/>
        <v>0</v>
      </c>
      <c r="BH187" s="192">
        <f t="shared" si="27"/>
        <v>0</v>
      </c>
      <c r="BI187" s="192">
        <f t="shared" si="28"/>
        <v>0</v>
      </c>
      <c r="BJ187" s="19" t="s">
        <v>75</v>
      </c>
      <c r="BK187" s="192">
        <f t="shared" si="29"/>
        <v>0</v>
      </c>
      <c r="BL187" s="19" t="s">
        <v>253</v>
      </c>
      <c r="BM187" s="191" t="s">
        <v>1439</v>
      </c>
    </row>
    <row r="188" spans="1:65" s="2" customFormat="1" ht="37.9" customHeight="1">
      <c r="A188" s="36"/>
      <c r="B188" s="37"/>
      <c r="C188" s="180" t="s">
        <v>537</v>
      </c>
      <c r="D188" s="180" t="s">
        <v>159</v>
      </c>
      <c r="E188" s="181" t="s">
        <v>1440</v>
      </c>
      <c r="F188" s="182" t="s">
        <v>1441</v>
      </c>
      <c r="G188" s="183" t="s">
        <v>296</v>
      </c>
      <c r="H188" s="184">
        <v>55</v>
      </c>
      <c r="I188" s="185"/>
      <c r="J188" s="186">
        <f t="shared" si="20"/>
        <v>0</v>
      </c>
      <c r="K188" s="182" t="s">
        <v>163</v>
      </c>
      <c r="L188" s="41"/>
      <c r="M188" s="187" t="s">
        <v>19</v>
      </c>
      <c r="N188" s="188" t="s">
        <v>39</v>
      </c>
      <c r="O188" s="66"/>
      <c r="P188" s="189">
        <f t="shared" si="21"/>
        <v>0</v>
      </c>
      <c r="Q188" s="189">
        <v>0</v>
      </c>
      <c r="R188" s="189">
        <f t="shared" si="22"/>
        <v>0</v>
      </c>
      <c r="S188" s="189">
        <v>0</v>
      </c>
      <c r="T188" s="190">
        <f t="shared" si="23"/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253</v>
      </c>
      <c r="AT188" s="191" t="s">
        <v>159</v>
      </c>
      <c r="AU188" s="191" t="s">
        <v>77</v>
      </c>
      <c r="AY188" s="19" t="s">
        <v>156</v>
      </c>
      <c r="BE188" s="192">
        <f t="shared" si="24"/>
        <v>0</v>
      </c>
      <c r="BF188" s="192">
        <f t="shared" si="25"/>
        <v>0</v>
      </c>
      <c r="BG188" s="192">
        <f t="shared" si="26"/>
        <v>0</v>
      </c>
      <c r="BH188" s="192">
        <f t="shared" si="27"/>
        <v>0</v>
      </c>
      <c r="BI188" s="192">
        <f t="shared" si="28"/>
        <v>0</v>
      </c>
      <c r="BJ188" s="19" t="s">
        <v>75</v>
      </c>
      <c r="BK188" s="192">
        <f t="shared" si="29"/>
        <v>0</v>
      </c>
      <c r="BL188" s="19" t="s">
        <v>253</v>
      </c>
      <c r="BM188" s="191" t="s">
        <v>1442</v>
      </c>
    </row>
    <row r="189" spans="1:65" s="2" customFormat="1" ht="24.2" customHeight="1">
      <c r="A189" s="36"/>
      <c r="B189" s="37"/>
      <c r="C189" s="180" t="s">
        <v>543</v>
      </c>
      <c r="D189" s="180" t="s">
        <v>159</v>
      </c>
      <c r="E189" s="181" t="s">
        <v>1443</v>
      </c>
      <c r="F189" s="182" t="s">
        <v>1444</v>
      </c>
      <c r="G189" s="183" t="s">
        <v>345</v>
      </c>
      <c r="H189" s="184">
        <v>153</v>
      </c>
      <c r="I189" s="185"/>
      <c r="J189" s="186">
        <f t="shared" si="20"/>
        <v>0</v>
      </c>
      <c r="K189" s="182" t="s">
        <v>163</v>
      </c>
      <c r="L189" s="41"/>
      <c r="M189" s="187" t="s">
        <v>19</v>
      </c>
      <c r="N189" s="188" t="s">
        <v>39</v>
      </c>
      <c r="O189" s="66"/>
      <c r="P189" s="189">
        <f t="shared" si="21"/>
        <v>0</v>
      </c>
      <c r="Q189" s="189">
        <v>0</v>
      </c>
      <c r="R189" s="189">
        <f t="shared" si="22"/>
        <v>0</v>
      </c>
      <c r="S189" s="189">
        <v>0</v>
      </c>
      <c r="T189" s="190">
        <f t="shared" si="2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253</v>
      </c>
      <c r="AT189" s="191" t="s">
        <v>159</v>
      </c>
      <c r="AU189" s="191" t="s">
        <v>77</v>
      </c>
      <c r="AY189" s="19" t="s">
        <v>156</v>
      </c>
      <c r="BE189" s="192">
        <f t="shared" si="24"/>
        <v>0</v>
      </c>
      <c r="BF189" s="192">
        <f t="shared" si="25"/>
        <v>0</v>
      </c>
      <c r="BG189" s="192">
        <f t="shared" si="26"/>
        <v>0</v>
      </c>
      <c r="BH189" s="192">
        <f t="shared" si="27"/>
        <v>0</v>
      </c>
      <c r="BI189" s="192">
        <f t="shared" si="28"/>
        <v>0</v>
      </c>
      <c r="BJ189" s="19" t="s">
        <v>75</v>
      </c>
      <c r="BK189" s="192">
        <f t="shared" si="29"/>
        <v>0</v>
      </c>
      <c r="BL189" s="19" t="s">
        <v>253</v>
      </c>
      <c r="BM189" s="191" t="s">
        <v>1445</v>
      </c>
    </row>
    <row r="190" spans="1:65" s="2" customFormat="1" ht="24.2" customHeight="1">
      <c r="A190" s="36"/>
      <c r="B190" s="37"/>
      <c r="C190" s="180" t="s">
        <v>548</v>
      </c>
      <c r="D190" s="180" t="s">
        <v>159</v>
      </c>
      <c r="E190" s="181" t="s">
        <v>1446</v>
      </c>
      <c r="F190" s="182" t="s">
        <v>1447</v>
      </c>
      <c r="G190" s="183" t="s">
        <v>345</v>
      </c>
      <c r="H190" s="184">
        <v>35</v>
      </c>
      <c r="I190" s="185"/>
      <c r="J190" s="186">
        <f t="shared" si="20"/>
        <v>0</v>
      </c>
      <c r="K190" s="182" t="s">
        <v>163</v>
      </c>
      <c r="L190" s="41"/>
      <c r="M190" s="187" t="s">
        <v>19</v>
      </c>
      <c r="N190" s="188" t="s">
        <v>39</v>
      </c>
      <c r="O190" s="66"/>
      <c r="P190" s="189">
        <f t="shared" si="21"/>
        <v>0</v>
      </c>
      <c r="Q190" s="189">
        <v>0</v>
      </c>
      <c r="R190" s="189">
        <f t="shared" si="22"/>
        <v>0</v>
      </c>
      <c r="S190" s="189">
        <v>0</v>
      </c>
      <c r="T190" s="190">
        <f t="shared" si="23"/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253</v>
      </c>
      <c r="AT190" s="191" t="s">
        <v>159</v>
      </c>
      <c r="AU190" s="191" t="s">
        <v>77</v>
      </c>
      <c r="AY190" s="19" t="s">
        <v>156</v>
      </c>
      <c r="BE190" s="192">
        <f t="shared" si="24"/>
        <v>0</v>
      </c>
      <c r="BF190" s="192">
        <f t="shared" si="25"/>
        <v>0</v>
      </c>
      <c r="BG190" s="192">
        <f t="shared" si="26"/>
        <v>0</v>
      </c>
      <c r="BH190" s="192">
        <f t="shared" si="27"/>
        <v>0</v>
      </c>
      <c r="BI190" s="192">
        <f t="shared" si="28"/>
        <v>0</v>
      </c>
      <c r="BJ190" s="19" t="s">
        <v>75</v>
      </c>
      <c r="BK190" s="192">
        <f t="shared" si="29"/>
        <v>0</v>
      </c>
      <c r="BL190" s="19" t="s">
        <v>253</v>
      </c>
      <c r="BM190" s="191" t="s">
        <v>1448</v>
      </c>
    </row>
    <row r="191" spans="1:65" s="2" customFormat="1" ht="24.2" customHeight="1">
      <c r="A191" s="36"/>
      <c r="B191" s="37"/>
      <c r="C191" s="180" t="s">
        <v>552</v>
      </c>
      <c r="D191" s="180" t="s">
        <v>159</v>
      </c>
      <c r="E191" s="181" t="s">
        <v>1449</v>
      </c>
      <c r="F191" s="182" t="s">
        <v>1450</v>
      </c>
      <c r="G191" s="183" t="s">
        <v>345</v>
      </c>
      <c r="H191" s="184">
        <v>14</v>
      </c>
      <c r="I191" s="185"/>
      <c r="J191" s="186">
        <f t="shared" si="20"/>
        <v>0</v>
      </c>
      <c r="K191" s="182" t="s">
        <v>163</v>
      </c>
      <c r="L191" s="41"/>
      <c r="M191" s="187" t="s">
        <v>19</v>
      </c>
      <c r="N191" s="188" t="s">
        <v>39</v>
      </c>
      <c r="O191" s="66"/>
      <c r="P191" s="189">
        <f t="shared" si="21"/>
        <v>0</v>
      </c>
      <c r="Q191" s="189">
        <v>0</v>
      </c>
      <c r="R191" s="189">
        <f t="shared" si="22"/>
        <v>0</v>
      </c>
      <c r="S191" s="189">
        <v>0</v>
      </c>
      <c r="T191" s="190">
        <f t="shared" si="23"/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253</v>
      </c>
      <c r="AT191" s="191" t="s">
        <v>159</v>
      </c>
      <c r="AU191" s="191" t="s">
        <v>77</v>
      </c>
      <c r="AY191" s="19" t="s">
        <v>156</v>
      </c>
      <c r="BE191" s="192">
        <f t="shared" si="24"/>
        <v>0</v>
      </c>
      <c r="BF191" s="192">
        <f t="shared" si="25"/>
        <v>0</v>
      </c>
      <c r="BG191" s="192">
        <f t="shared" si="26"/>
        <v>0</v>
      </c>
      <c r="BH191" s="192">
        <f t="shared" si="27"/>
        <v>0</v>
      </c>
      <c r="BI191" s="192">
        <f t="shared" si="28"/>
        <v>0</v>
      </c>
      <c r="BJ191" s="19" t="s">
        <v>75</v>
      </c>
      <c r="BK191" s="192">
        <f t="shared" si="29"/>
        <v>0</v>
      </c>
      <c r="BL191" s="19" t="s">
        <v>253</v>
      </c>
      <c r="BM191" s="191" t="s">
        <v>1451</v>
      </c>
    </row>
    <row r="192" spans="1:65" s="2" customFormat="1" ht="37.9" customHeight="1">
      <c r="A192" s="36"/>
      <c r="B192" s="37"/>
      <c r="C192" s="180" t="s">
        <v>560</v>
      </c>
      <c r="D192" s="180" t="s">
        <v>159</v>
      </c>
      <c r="E192" s="181" t="s">
        <v>1452</v>
      </c>
      <c r="F192" s="182" t="s">
        <v>1453</v>
      </c>
      <c r="G192" s="183" t="s">
        <v>345</v>
      </c>
      <c r="H192" s="184">
        <v>3</v>
      </c>
      <c r="I192" s="185"/>
      <c r="J192" s="186">
        <f t="shared" si="20"/>
        <v>0</v>
      </c>
      <c r="K192" s="182" t="s">
        <v>163</v>
      </c>
      <c r="L192" s="41"/>
      <c r="M192" s="187" t="s">
        <v>19</v>
      </c>
      <c r="N192" s="188" t="s">
        <v>39</v>
      </c>
      <c r="O192" s="66"/>
      <c r="P192" s="189">
        <f t="shared" si="21"/>
        <v>0</v>
      </c>
      <c r="Q192" s="189">
        <v>0</v>
      </c>
      <c r="R192" s="189">
        <f t="shared" si="22"/>
        <v>0</v>
      </c>
      <c r="S192" s="189">
        <v>0</v>
      </c>
      <c r="T192" s="190">
        <f t="shared" si="23"/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253</v>
      </c>
      <c r="AT192" s="191" t="s">
        <v>159</v>
      </c>
      <c r="AU192" s="191" t="s">
        <v>77</v>
      </c>
      <c r="AY192" s="19" t="s">
        <v>156</v>
      </c>
      <c r="BE192" s="192">
        <f t="shared" si="24"/>
        <v>0</v>
      </c>
      <c r="BF192" s="192">
        <f t="shared" si="25"/>
        <v>0</v>
      </c>
      <c r="BG192" s="192">
        <f t="shared" si="26"/>
        <v>0</v>
      </c>
      <c r="BH192" s="192">
        <f t="shared" si="27"/>
        <v>0</v>
      </c>
      <c r="BI192" s="192">
        <f t="shared" si="28"/>
        <v>0</v>
      </c>
      <c r="BJ192" s="19" t="s">
        <v>75</v>
      </c>
      <c r="BK192" s="192">
        <f t="shared" si="29"/>
        <v>0</v>
      </c>
      <c r="BL192" s="19" t="s">
        <v>253</v>
      </c>
      <c r="BM192" s="191" t="s">
        <v>1454</v>
      </c>
    </row>
    <row r="193" spans="1:65" s="2" customFormat="1" ht="37.9" customHeight="1">
      <c r="A193" s="36"/>
      <c r="B193" s="37"/>
      <c r="C193" s="180" t="s">
        <v>799</v>
      </c>
      <c r="D193" s="180" t="s">
        <v>159</v>
      </c>
      <c r="E193" s="181" t="s">
        <v>1455</v>
      </c>
      <c r="F193" s="182" t="s">
        <v>1456</v>
      </c>
      <c r="G193" s="183" t="s">
        <v>345</v>
      </c>
      <c r="H193" s="184">
        <v>22</v>
      </c>
      <c r="I193" s="185"/>
      <c r="J193" s="186">
        <f t="shared" si="20"/>
        <v>0</v>
      </c>
      <c r="K193" s="182" t="s">
        <v>163</v>
      </c>
      <c r="L193" s="41"/>
      <c r="M193" s="187" t="s">
        <v>19</v>
      </c>
      <c r="N193" s="188" t="s">
        <v>39</v>
      </c>
      <c r="O193" s="66"/>
      <c r="P193" s="189">
        <f t="shared" si="21"/>
        <v>0</v>
      </c>
      <c r="Q193" s="189">
        <v>0</v>
      </c>
      <c r="R193" s="189">
        <f t="shared" si="22"/>
        <v>0</v>
      </c>
      <c r="S193" s="189">
        <v>0</v>
      </c>
      <c r="T193" s="190">
        <f t="shared" si="23"/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253</v>
      </c>
      <c r="AT193" s="191" t="s">
        <v>159</v>
      </c>
      <c r="AU193" s="191" t="s">
        <v>77</v>
      </c>
      <c r="AY193" s="19" t="s">
        <v>156</v>
      </c>
      <c r="BE193" s="192">
        <f t="shared" si="24"/>
        <v>0</v>
      </c>
      <c r="BF193" s="192">
        <f t="shared" si="25"/>
        <v>0</v>
      </c>
      <c r="BG193" s="192">
        <f t="shared" si="26"/>
        <v>0</v>
      </c>
      <c r="BH193" s="192">
        <f t="shared" si="27"/>
        <v>0</v>
      </c>
      <c r="BI193" s="192">
        <f t="shared" si="28"/>
        <v>0</v>
      </c>
      <c r="BJ193" s="19" t="s">
        <v>75</v>
      </c>
      <c r="BK193" s="192">
        <f t="shared" si="29"/>
        <v>0</v>
      </c>
      <c r="BL193" s="19" t="s">
        <v>253</v>
      </c>
      <c r="BM193" s="191" t="s">
        <v>1457</v>
      </c>
    </row>
    <row r="194" spans="1:65" s="2" customFormat="1" ht="49.15" customHeight="1">
      <c r="A194" s="36"/>
      <c r="B194" s="37"/>
      <c r="C194" s="180" t="s">
        <v>803</v>
      </c>
      <c r="D194" s="180" t="s">
        <v>159</v>
      </c>
      <c r="E194" s="181" t="s">
        <v>1458</v>
      </c>
      <c r="F194" s="182" t="s">
        <v>1459</v>
      </c>
      <c r="G194" s="183" t="s">
        <v>345</v>
      </c>
      <c r="H194" s="184">
        <v>8</v>
      </c>
      <c r="I194" s="185"/>
      <c r="J194" s="186">
        <f t="shared" si="20"/>
        <v>0</v>
      </c>
      <c r="K194" s="182" t="s">
        <v>163</v>
      </c>
      <c r="L194" s="41"/>
      <c r="M194" s="187" t="s">
        <v>19</v>
      </c>
      <c r="N194" s="188" t="s">
        <v>39</v>
      </c>
      <c r="O194" s="66"/>
      <c r="P194" s="189">
        <f t="shared" si="21"/>
        <v>0</v>
      </c>
      <c r="Q194" s="189">
        <v>0</v>
      </c>
      <c r="R194" s="189">
        <f t="shared" si="22"/>
        <v>0</v>
      </c>
      <c r="S194" s="189">
        <v>0</v>
      </c>
      <c r="T194" s="190">
        <f t="shared" si="23"/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253</v>
      </c>
      <c r="AT194" s="191" t="s">
        <v>159</v>
      </c>
      <c r="AU194" s="191" t="s">
        <v>77</v>
      </c>
      <c r="AY194" s="19" t="s">
        <v>156</v>
      </c>
      <c r="BE194" s="192">
        <f t="shared" si="24"/>
        <v>0</v>
      </c>
      <c r="BF194" s="192">
        <f t="shared" si="25"/>
        <v>0</v>
      </c>
      <c r="BG194" s="192">
        <f t="shared" si="26"/>
        <v>0</v>
      </c>
      <c r="BH194" s="192">
        <f t="shared" si="27"/>
        <v>0</v>
      </c>
      <c r="BI194" s="192">
        <f t="shared" si="28"/>
        <v>0</v>
      </c>
      <c r="BJ194" s="19" t="s">
        <v>75</v>
      </c>
      <c r="BK194" s="192">
        <f t="shared" si="29"/>
        <v>0</v>
      </c>
      <c r="BL194" s="19" t="s">
        <v>253</v>
      </c>
      <c r="BM194" s="191" t="s">
        <v>1460</v>
      </c>
    </row>
    <row r="195" spans="1:65" s="2" customFormat="1" ht="49.15" customHeight="1">
      <c r="A195" s="36"/>
      <c r="B195" s="37"/>
      <c r="C195" s="180" t="s">
        <v>807</v>
      </c>
      <c r="D195" s="180" t="s">
        <v>159</v>
      </c>
      <c r="E195" s="181" t="s">
        <v>1461</v>
      </c>
      <c r="F195" s="182" t="s">
        <v>1462</v>
      </c>
      <c r="G195" s="183" t="s">
        <v>345</v>
      </c>
      <c r="H195" s="184">
        <v>37</v>
      </c>
      <c r="I195" s="185"/>
      <c r="J195" s="186">
        <f t="shared" si="20"/>
        <v>0</v>
      </c>
      <c r="K195" s="182" t="s">
        <v>163</v>
      </c>
      <c r="L195" s="41"/>
      <c r="M195" s="187" t="s">
        <v>19</v>
      </c>
      <c r="N195" s="188" t="s">
        <v>39</v>
      </c>
      <c r="O195" s="66"/>
      <c r="P195" s="189">
        <f t="shared" si="21"/>
        <v>0</v>
      </c>
      <c r="Q195" s="189">
        <v>0</v>
      </c>
      <c r="R195" s="189">
        <f t="shared" si="22"/>
        <v>0</v>
      </c>
      <c r="S195" s="189">
        <v>0</v>
      </c>
      <c r="T195" s="190">
        <f t="shared" si="23"/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253</v>
      </c>
      <c r="AT195" s="191" t="s">
        <v>159</v>
      </c>
      <c r="AU195" s="191" t="s">
        <v>77</v>
      </c>
      <c r="AY195" s="19" t="s">
        <v>156</v>
      </c>
      <c r="BE195" s="192">
        <f t="shared" si="24"/>
        <v>0</v>
      </c>
      <c r="BF195" s="192">
        <f t="shared" si="25"/>
        <v>0</v>
      </c>
      <c r="BG195" s="192">
        <f t="shared" si="26"/>
        <v>0</v>
      </c>
      <c r="BH195" s="192">
        <f t="shared" si="27"/>
        <v>0</v>
      </c>
      <c r="BI195" s="192">
        <f t="shared" si="28"/>
        <v>0</v>
      </c>
      <c r="BJ195" s="19" t="s">
        <v>75</v>
      </c>
      <c r="BK195" s="192">
        <f t="shared" si="29"/>
        <v>0</v>
      </c>
      <c r="BL195" s="19" t="s">
        <v>253</v>
      </c>
      <c r="BM195" s="191" t="s">
        <v>1463</v>
      </c>
    </row>
    <row r="196" spans="1:65" s="2" customFormat="1" ht="24.2" customHeight="1">
      <c r="A196" s="36"/>
      <c r="B196" s="37"/>
      <c r="C196" s="180" t="s">
        <v>811</v>
      </c>
      <c r="D196" s="180" t="s">
        <v>159</v>
      </c>
      <c r="E196" s="181" t="s">
        <v>1464</v>
      </c>
      <c r="F196" s="182" t="s">
        <v>1465</v>
      </c>
      <c r="G196" s="183" t="s">
        <v>345</v>
      </c>
      <c r="H196" s="184">
        <v>8</v>
      </c>
      <c r="I196" s="185"/>
      <c r="J196" s="186">
        <f t="shared" si="20"/>
        <v>0</v>
      </c>
      <c r="K196" s="182" t="s">
        <v>163</v>
      </c>
      <c r="L196" s="41"/>
      <c r="M196" s="187" t="s">
        <v>19</v>
      </c>
      <c r="N196" s="188" t="s">
        <v>39</v>
      </c>
      <c r="O196" s="66"/>
      <c r="P196" s="189">
        <f t="shared" si="21"/>
        <v>0</v>
      </c>
      <c r="Q196" s="189">
        <v>0</v>
      </c>
      <c r="R196" s="189">
        <f t="shared" si="22"/>
        <v>0</v>
      </c>
      <c r="S196" s="189">
        <v>0</v>
      </c>
      <c r="T196" s="190">
        <f t="shared" si="23"/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253</v>
      </c>
      <c r="AT196" s="191" t="s">
        <v>159</v>
      </c>
      <c r="AU196" s="191" t="s">
        <v>77</v>
      </c>
      <c r="AY196" s="19" t="s">
        <v>156</v>
      </c>
      <c r="BE196" s="192">
        <f t="shared" si="24"/>
        <v>0</v>
      </c>
      <c r="BF196" s="192">
        <f t="shared" si="25"/>
        <v>0</v>
      </c>
      <c r="BG196" s="192">
        <f t="shared" si="26"/>
        <v>0</v>
      </c>
      <c r="BH196" s="192">
        <f t="shared" si="27"/>
        <v>0</v>
      </c>
      <c r="BI196" s="192">
        <f t="shared" si="28"/>
        <v>0</v>
      </c>
      <c r="BJ196" s="19" t="s">
        <v>75</v>
      </c>
      <c r="BK196" s="192">
        <f t="shared" si="29"/>
        <v>0</v>
      </c>
      <c r="BL196" s="19" t="s">
        <v>253</v>
      </c>
      <c r="BM196" s="191" t="s">
        <v>1466</v>
      </c>
    </row>
    <row r="197" spans="1:65" s="2" customFormat="1" ht="49.15" customHeight="1">
      <c r="A197" s="36"/>
      <c r="B197" s="37"/>
      <c r="C197" s="180" t="s">
        <v>815</v>
      </c>
      <c r="D197" s="180" t="s">
        <v>159</v>
      </c>
      <c r="E197" s="181" t="s">
        <v>1467</v>
      </c>
      <c r="F197" s="182" t="s">
        <v>1468</v>
      </c>
      <c r="G197" s="183" t="s">
        <v>345</v>
      </c>
      <c r="H197" s="184">
        <v>75</v>
      </c>
      <c r="I197" s="185"/>
      <c r="J197" s="186">
        <f t="shared" si="20"/>
        <v>0</v>
      </c>
      <c r="K197" s="182" t="s">
        <v>163</v>
      </c>
      <c r="L197" s="41"/>
      <c r="M197" s="187" t="s">
        <v>19</v>
      </c>
      <c r="N197" s="188" t="s">
        <v>39</v>
      </c>
      <c r="O197" s="66"/>
      <c r="P197" s="189">
        <f t="shared" si="21"/>
        <v>0</v>
      </c>
      <c r="Q197" s="189">
        <v>0</v>
      </c>
      <c r="R197" s="189">
        <f t="shared" si="22"/>
        <v>0</v>
      </c>
      <c r="S197" s="189">
        <v>0</v>
      </c>
      <c r="T197" s="190">
        <f t="shared" si="23"/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253</v>
      </c>
      <c r="AT197" s="191" t="s">
        <v>159</v>
      </c>
      <c r="AU197" s="191" t="s">
        <v>77</v>
      </c>
      <c r="AY197" s="19" t="s">
        <v>156</v>
      </c>
      <c r="BE197" s="192">
        <f t="shared" si="24"/>
        <v>0</v>
      </c>
      <c r="BF197" s="192">
        <f t="shared" si="25"/>
        <v>0</v>
      </c>
      <c r="BG197" s="192">
        <f t="shared" si="26"/>
        <v>0</v>
      </c>
      <c r="BH197" s="192">
        <f t="shared" si="27"/>
        <v>0</v>
      </c>
      <c r="BI197" s="192">
        <f t="shared" si="28"/>
        <v>0</v>
      </c>
      <c r="BJ197" s="19" t="s">
        <v>75</v>
      </c>
      <c r="BK197" s="192">
        <f t="shared" si="29"/>
        <v>0</v>
      </c>
      <c r="BL197" s="19" t="s">
        <v>253</v>
      </c>
      <c r="BM197" s="191" t="s">
        <v>1469</v>
      </c>
    </row>
    <row r="198" spans="1:65" s="2" customFormat="1" ht="37.9" customHeight="1">
      <c r="A198" s="36"/>
      <c r="B198" s="37"/>
      <c r="C198" s="180" t="s">
        <v>819</v>
      </c>
      <c r="D198" s="180" t="s">
        <v>159</v>
      </c>
      <c r="E198" s="181" t="s">
        <v>1470</v>
      </c>
      <c r="F198" s="182" t="s">
        <v>1471</v>
      </c>
      <c r="G198" s="183" t="s">
        <v>345</v>
      </c>
      <c r="H198" s="184">
        <v>94</v>
      </c>
      <c r="I198" s="185"/>
      <c r="J198" s="186">
        <f t="shared" si="20"/>
        <v>0</v>
      </c>
      <c r="K198" s="182" t="s">
        <v>163</v>
      </c>
      <c r="L198" s="41"/>
      <c r="M198" s="187" t="s">
        <v>19</v>
      </c>
      <c r="N198" s="188" t="s">
        <v>39</v>
      </c>
      <c r="O198" s="66"/>
      <c r="P198" s="189">
        <f t="shared" si="21"/>
        <v>0</v>
      </c>
      <c r="Q198" s="189">
        <v>0</v>
      </c>
      <c r="R198" s="189">
        <f t="shared" si="22"/>
        <v>0</v>
      </c>
      <c r="S198" s="189">
        <v>0</v>
      </c>
      <c r="T198" s="190">
        <f t="shared" si="23"/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253</v>
      </c>
      <c r="AT198" s="191" t="s">
        <v>159</v>
      </c>
      <c r="AU198" s="191" t="s">
        <v>77</v>
      </c>
      <c r="AY198" s="19" t="s">
        <v>156</v>
      </c>
      <c r="BE198" s="192">
        <f t="shared" si="24"/>
        <v>0</v>
      </c>
      <c r="BF198" s="192">
        <f t="shared" si="25"/>
        <v>0</v>
      </c>
      <c r="BG198" s="192">
        <f t="shared" si="26"/>
        <v>0</v>
      </c>
      <c r="BH198" s="192">
        <f t="shared" si="27"/>
        <v>0</v>
      </c>
      <c r="BI198" s="192">
        <f t="shared" si="28"/>
        <v>0</v>
      </c>
      <c r="BJ198" s="19" t="s">
        <v>75</v>
      </c>
      <c r="BK198" s="192">
        <f t="shared" si="29"/>
        <v>0</v>
      </c>
      <c r="BL198" s="19" t="s">
        <v>253</v>
      </c>
      <c r="BM198" s="191" t="s">
        <v>1472</v>
      </c>
    </row>
    <row r="199" spans="1:65" s="2" customFormat="1" ht="24.2" customHeight="1">
      <c r="A199" s="36"/>
      <c r="B199" s="37"/>
      <c r="C199" s="180" t="s">
        <v>823</v>
      </c>
      <c r="D199" s="180" t="s">
        <v>159</v>
      </c>
      <c r="E199" s="181" t="s">
        <v>1473</v>
      </c>
      <c r="F199" s="182" t="s">
        <v>1474</v>
      </c>
      <c r="G199" s="183" t="s">
        <v>345</v>
      </c>
      <c r="H199" s="184">
        <v>28</v>
      </c>
      <c r="I199" s="185"/>
      <c r="J199" s="186">
        <f t="shared" si="20"/>
        <v>0</v>
      </c>
      <c r="K199" s="182" t="s">
        <v>163</v>
      </c>
      <c r="L199" s="41"/>
      <c r="M199" s="187" t="s">
        <v>19</v>
      </c>
      <c r="N199" s="188" t="s">
        <v>39</v>
      </c>
      <c r="O199" s="66"/>
      <c r="P199" s="189">
        <f t="shared" si="21"/>
        <v>0</v>
      </c>
      <c r="Q199" s="189">
        <v>0</v>
      </c>
      <c r="R199" s="189">
        <f t="shared" si="22"/>
        <v>0</v>
      </c>
      <c r="S199" s="189">
        <v>0</v>
      </c>
      <c r="T199" s="190">
        <f t="shared" si="2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253</v>
      </c>
      <c r="AT199" s="191" t="s">
        <v>159</v>
      </c>
      <c r="AU199" s="191" t="s">
        <v>77</v>
      </c>
      <c r="AY199" s="19" t="s">
        <v>156</v>
      </c>
      <c r="BE199" s="192">
        <f t="shared" si="24"/>
        <v>0</v>
      </c>
      <c r="BF199" s="192">
        <f t="shared" si="25"/>
        <v>0</v>
      </c>
      <c r="BG199" s="192">
        <f t="shared" si="26"/>
        <v>0</v>
      </c>
      <c r="BH199" s="192">
        <f t="shared" si="27"/>
        <v>0</v>
      </c>
      <c r="BI199" s="192">
        <f t="shared" si="28"/>
        <v>0</v>
      </c>
      <c r="BJ199" s="19" t="s">
        <v>75</v>
      </c>
      <c r="BK199" s="192">
        <f t="shared" si="29"/>
        <v>0</v>
      </c>
      <c r="BL199" s="19" t="s">
        <v>253</v>
      </c>
      <c r="BM199" s="191" t="s">
        <v>1475</v>
      </c>
    </row>
    <row r="200" spans="1:65" s="2" customFormat="1" ht="24.2" customHeight="1">
      <c r="A200" s="36"/>
      <c r="B200" s="37"/>
      <c r="C200" s="180" t="s">
        <v>827</v>
      </c>
      <c r="D200" s="180" t="s">
        <v>159</v>
      </c>
      <c r="E200" s="181" t="s">
        <v>1476</v>
      </c>
      <c r="F200" s="182" t="s">
        <v>1477</v>
      </c>
      <c r="G200" s="183" t="s">
        <v>296</v>
      </c>
      <c r="H200" s="184">
        <v>78</v>
      </c>
      <c r="I200" s="185"/>
      <c r="J200" s="186">
        <f t="shared" si="20"/>
        <v>0</v>
      </c>
      <c r="K200" s="182" t="s">
        <v>163</v>
      </c>
      <c r="L200" s="41"/>
      <c r="M200" s="187" t="s">
        <v>19</v>
      </c>
      <c r="N200" s="188" t="s">
        <v>39</v>
      </c>
      <c r="O200" s="66"/>
      <c r="P200" s="189">
        <f t="shared" si="21"/>
        <v>0</v>
      </c>
      <c r="Q200" s="189">
        <v>0</v>
      </c>
      <c r="R200" s="189">
        <f t="shared" si="22"/>
        <v>0</v>
      </c>
      <c r="S200" s="189">
        <v>0</v>
      </c>
      <c r="T200" s="190">
        <f t="shared" si="2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253</v>
      </c>
      <c r="AT200" s="191" t="s">
        <v>159</v>
      </c>
      <c r="AU200" s="191" t="s">
        <v>77</v>
      </c>
      <c r="AY200" s="19" t="s">
        <v>156</v>
      </c>
      <c r="BE200" s="192">
        <f t="shared" si="24"/>
        <v>0</v>
      </c>
      <c r="BF200" s="192">
        <f t="shared" si="25"/>
        <v>0</v>
      </c>
      <c r="BG200" s="192">
        <f t="shared" si="26"/>
        <v>0</v>
      </c>
      <c r="BH200" s="192">
        <f t="shared" si="27"/>
        <v>0</v>
      </c>
      <c r="BI200" s="192">
        <f t="shared" si="28"/>
        <v>0</v>
      </c>
      <c r="BJ200" s="19" t="s">
        <v>75</v>
      </c>
      <c r="BK200" s="192">
        <f t="shared" si="29"/>
        <v>0</v>
      </c>
      <c r="BL200" s="19" t="s">
        <v>253</v>
      </c>
      <c r="BM200" s="191" t="s">
        <v>1478</v>
      </c>
    </row>
    <row r="201" spans="1:65" s="2" customFormat="1" ht="14.45" customHeight="1">
      <c r="A201" s="36"/>
      <c r="B201" s="37"/>
      <c r="C201" s="180" t="s">
        <v>831</v>
      </c>
      <c r="D201" s="180" t="s">
        <v>159</v>
      </c>
      <c r="E201" s="181" t="s">
        <v>1479</v>
      </c>
      <c r="F201" s="182" t="s">
        <v>1480</v>
      </c>
      <c r="G201" s="183" t="s">
        <v>345</v>
      </c>
      <c r="H201" s="184">
        <v>3</v>
      </c>
      <c r="I201" s="185"/>
      <c r="J201" s="186">
        <f t="shared" si="20"/>
        <v>0</v>
      </c>
      <c r="K201" s="182" t="s">
        <v>19</v>
      </c>
      <c r="L201" s="41"/>
      <c r="M201" s="187" t="s">
        <v>19</v>
      </c>
      <c r="N201" s="188" t="s">
        <v>39</v>
      </c>
      <c r="O201" s="66"/>
      <c r="P201" s="189">
        <f t="shared" si="21"/>
        <v>0</v>
      </c>
      <c r="Q201" s="189">
        <v>0</v>
      </c>
      <c r="R201" s="189">
        <f t="shared" si="22"/>
        <v>0</v>
      </c>
      <c r="S201" s="189">
        <v>0</v>
      </c>
      <c r="T201" s="190">
        <f t="shared" si="2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253</v>
      </c>
      <c r="AT201" s="191" t="s">
        <v>159</v>
      </c>
      <c r="AU201" s="191" t="s">
        <v>77</v>
      </c>
      <c r="AY201" s="19" t="s">
        <v>156</v>
      </c>
      <c r="BE201" s="192">
        <f t="shared" si="24"/>
        <v>0</v>
      </c>
      <c r="BF201" s="192">
        <f t="shared" si="25"/>
        <v>0</v>
      </c>
      <c r="BG201" s="192">
        <f t="shared" si="26"/>
        <v>0</v>
      </c>
      <c r="BH201" s="192">
        <f t="shared" si="27"/>
        <v>0</v>
      </c>
      <c r="BI201" s="192">
        <f t="shared" si="28"/>
        <v>0</v>
      </c>
      <c r="BJ201" s="19" t="s">
        <v>75</v>
      </c>
      <c r="BK201" s="192">
        <f t="shared" si="29"/>
        <v>0</v>
      </c>
      <c r="BL201" s="19" t="s">
        <v>253</v>
      </c>
      <c r="BM201" s="191" t="s">
        <v>1481</v>
      </c>
    </row>
    <row r="202" spans="1:65" s="12" customFormat="1" ht="22.9" customHeight="1">
      <c r="B202" s="164"/>
      <c r="C202" s="165"/>
      <c r="D202" s="166" t="s">
        <v>67</v>
      </c>
      <c r="E202" s="178" t="s">
        <v>970</v>
      </c>
      <c r="F202" s="178" t="s">
        <v>971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SUM(P203:P204)</f>
        <v>0</v>
      </c>
      <c r="Q202" s="172"/>
      <c r="R202" s="173">
        <f>SUM(R203:R204)</f>
        <v>0</v>
      </c>
      <c r="S202" s="172"/>
      <c r="T202" s="174">
        <f>SUM(T203:T204)</f>
        <v>0</v>
      </c>
      <c r="AR202" s="175" t="s">
        <v>164</v>
      </c>
      <c r="AT202" s="176" t="s">
        <v>67</v>
      </c>
      <c r="AU202" s="176" t="s">
        <v>75</v>
      </c>
      <c r="AY202" s="175" t="s">
        <v>156</v>
      </c>
      <c r="BK202" s="177">
        <f>SUM(BK203:BK204)</f>
        <v>0</v>
      </c>
    </row>
    <row r="203" spans="1:65" s="2" customFormat="1" ht="24.2" customHeight="1">
      <c r="A203" s="36"/>
      <c r="B203" s="37"/>
      <c r="C203" s="180" t="s">
        <v>835</v>
      </c>
      <c r="D203" s="180" t="s">
        <v>159</v>
      </c>
      <c r="E203" s="181" t="s">
        <v>1482</v>
      </c>
      <c r="F203" s="182" t="s">
        <v>1483</v>
      </c>
      <c r="G203" s="183" t="s">
        <v>975</v>
      </c>
      <c r="H203" s="184">
        <v>10</v>
      </c>
      <c r="I203" s="185"/>
      <c r="J203" s="186">
        <f>ROUND(I203*H203,2)</f>
        <v>0</v>
      </c>
      <c r="K203" s="182" t="s">
        <v>163</v>
      </c>
      <c r="L203" s="41"/>
      <c r="M203" s="187" t="s">
        <v>19</v>
      </c>
      <c r="N203" s="188" t="s">
        <v>39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976</v>
      </c>
      <c r="AT203" s="191" t="s">
        <v>159</v>
      </c>
      <c r="AU203" s="191" t="s">
        <v>77</v>
      </c>
      <c r="AY203" s="19" t="s">
        <v>156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75</v>
      </c>
      <c r="BK203" s="192">
        <f>ROUND(I203*H203,2)</f>
        <v>0</v>
      </c>
      <c r="BL203" s="19" t="s">
        <v>976</v>
      </c>
      <c r="BM203" s="191" t="s">
        <v>1484</v>
      </c>
    </row>
    <row r="204" spans="1:65" s="2" customFormat="1" ht="24.2" customHeight="1">
      <c r="A204" s="36"/>
      <c r="B204" s="37"/>
      <c r="C204" s="180" t="s">
        <v>839</v>
      </c>
      <c r="D204" s="180" t="s">
        <v>159</v>
      </c>
      <c r="E204" s="181" t="s">
        <v>973</v>
      </c>
      <c r="F204" s="182" t="s">
        <v>974</v>
      </c>
      <c r="G204" s="183" t="s">
        <v>975</v>
      </c>
      <c r="H204" s="184">
        <v>16</v>
      </c>
      <c r="I204" s="185"/>
      <c r="J204" s="186">
        <f>ROUND(I204*H204,2)</f>
        <v>0</v>
      </c>
      <c r="K204" s="182" t="s">
        <v>163</v>
      </c>
      <c r="L204" s="41"/>
      <c r="M204" s="243" t="s">
        <v>19</v>
      </c>
      <c r="N204" s="244" t="s">
        <v>39</v>
      </c>
      <c r="O204" s="245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976</v>
      </c>
      <c r="AT204" s="191" t="s">
        <v>159</v>
      </c>
      <c r="AU204" s="191" t="s">
        <v>77</v>
      </c>
      <c r="AY204" s="19" t="s">
        <v>156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75</v>
      </c>
      <c r="BK204" s="192">
        <f>ROUND(I204*H204,2)</f>
        <v>0</v>
      </c>
      <c r="BL204" s="19" t="s">
        <v>976</v>
      </c>
      <c r="BM204" s="191" t="s">
        <v>1485</v>
      </c>
    </row>
    <row r="205" spans="1:65" s="2" customFormat="1" ht="6.95" customHeight="1">
      <c r="A205" s="36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41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sheetProtection algorithmName="SHA-512" hashValue="BQNEa2X0HPclBBl8lMZNsWQrNx6yaPVCxYTJPXkZeXUJNsvViWp49etr+XELAh3zvwKTK/T0lKniENhwbjhsEg==" saltValue="yLYs0Qgp+DsPODHTOdzL/oUUql937590UL9YfLcRkwZR4Di3djRYZU1IU4N3yOFogNhFStme9wxGg+JbnSgGMQ==" spinCount="100000" sheet="1" objects="1" scenarios="1" formatColumns="0" formatRows="0" autoFilter="0"/>
  <autoFilter ref="C99:K204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1486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119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ROUND(J104,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ROUND((SUM(BE104:BE257)),  2)</f>
        <v>0</v>
      </c>
      <c r="G37" s="36"/>
      <c r="H37" s="36"/>
      <c r="I37" s="126">
        <v>0.21</v>
      </c>
      <c r="J37" s="125">
        <f>ROUND(((SUM(BE104:BE257))*I37),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ROUND((SUM(BF104:BF257)),  2)</f>
        <v>0</v>
      </c>
      <c r="G38" s="36"/>
      <c r="H38" s="36"/>
      <c r="I38" s="126">
        <v>0.15</v>
      </c>
      <c r="J38" s="125">
        <f>ROUND(((SUM(BF104:BF257))*I38),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ROUND((SUM(BG104:BG257)),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ROUND((SUM(BH104:BH257)),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ROUND((SUM(BI104:BI257)),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1486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01 - Stavební část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J104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124</v>
      </c>
      <c r="E68" s="145"/>
      <c r="F68" s="145"/>
      <c r="G68" s="145"/>
      <c r="H68" s="145"/>
      <c r="I68" s="145"/>
      <c r="J68" s="146">
        <f>J105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125</v>
      </c>
      <c r="E69" s="150"/>
      <c r="F69" s="150"/>
      <c r="G69" s="150"/>
      <c r="H69" s="150"/>
      <c r="I69" s="150"/>
      <c r="J69" s="151">
        <f>J106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126</v>
      </c>
      <c r="E70" s="150"/>
      <c r="F70" s="150"/>
      <c r="G70" s="150"/>
      <c r="H70" s="150"/>
      <c r="I70" s="150"/>
      <c r="J70" s="151">
        <f>J120</f>
        <v>0</v>
      </c>
      <c r="K70" s="98"/>
      <c r="L70" s="152"/>
    </row>
    <row r="71" spans="1:47" s="10" customFormat="1" ht="19.899999999999999" customHeight="1">
      <c r="B71" s="148"/>
      <c r="C71" s="98"/>
      <c r="D71" s="149" t="s">
        <v>127</v>
      </c>
      <c r="E71" s="150"/>
      <c r="F71" s="150"/>
      <c r="G71" s="150"/>
      <c r="H71" s="150"/>
      <c r="I71" s="150"/>
      <c r="J71" s="151">
        <f>J135</f>
        <v>0</v>
      </c>
      <c r="K71" s="98"/>
      <c r="L71" s="152"/>
    </row>
    <row r="72" spans="1:47" s="10" customFormat="1" ht="19.899999999999999" customHeight="1">
      <c r="B72" s="148"/>
      <c r="C72" s="98"/>
      <c r="D72" s="149" t="s">
        <v>128</v>
      </c>
      <c r="E72" s="150"/>
      <c r="F72" s="150"/>
      <c r="G72" s="150"/>
      <c r="H72" s="150"/>
      <c r="I72" s="150"/>
      <c r="J72" s="151">
        <f>J145</f>
        <v>0</v>
      </c>
      <c r="K72" s="98"/>
      <c r="L72" s="152"/>
    </row>
    <row r="73" spans="1:47" s="9" customFormat="1" ht="24.95" customHeight="1">
      <c r="B73" s="142"/>
      <c r="C73" s="143"/>
      <c r="D73" s="144" t="s">
        <v>129</v>
      </c>
      <c r="E73" s="145"/>
      <c r="F73" s="145"/>
      <c r="G73" s="145"/>
      <c r="H73" s="145"/>
      <c r="I73" s="145"/>
      <c r="J73" s="146">
        <f>J150</f>
        <v>0</v>
      </c>
      <c r="K73" s="143"/>
      <c r="L73" s="147"/>
    </row>
    <row r="74" spans="1:47" s="10" customFormat="1" ht="19.899999999999999" customHeight="1">
      <c r="B74" s="148"/>
      <c r="C74" s="98"/>
      <c r="D74" s="149" t="s">
        <v>130</v>
      </c>
      <c r="E74" s="150"/>
      <c r="F74" s="150"/>
      <c r="G74" s="150"/>
      <c r="H74" s="150"/>
      <c r="I74" s="150"/>
      <c r="J74" s="151">
        <f>J151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134</v>
      </c>
      <c r="E75" s="150"/>
      <c r="F75" s="150"/>
      <c r="G75" s="150"/>
      <c r="H75" s="150"/>
      <c r="I75" s="150"/>
      <c r="J75" s="151">
        <f>J169</f>
        <v>0</v>
      </c>
      <c r="K75" s="98"/>
      <c r="L75" s="152"/>
    </row>
    <row r="76" spans="1:47" s="10" customFormat="1" ht="19.899999999999999" customHeight="1">
      <c r="B76" s="148"/>
      <c r="C76" s="98"/>
      <c r="D76" s="149" t="s">
        <v>135</v>
      </c>
      <c r="E76" s="150"/>
      <c r="F76" s="150"/>
      <c r="G76" s="150"/>
      <c r="H76" s="150"/>
      <c r="I76" s="150"/>
      <c r="J76" s="151">
        <f>J178</f>
        <v>0</v>
      </c>
      <c r="K76" s="98"/>
      <c r="L76" s="152"/>
    </row>
    <row r="77" spans="1:47" s="10" customFormat="1" ht="19.899999999999999" customHeight="1">
      <c r="B77" s="148"/>
      <c r="C77" s="98"/>
      <c r="D77" s="149" t="s">
        <v>136</v>
      </c>
      <c r="E77" s="150"/>
      <c r="F77" s="150"/>
      <c r="G77" s="150"/>
      <c r="H77" s="150"/>
      <c r="I77" s="150"/>
      <c r="J77" s="151">
        <f>J206</f>
        <v>0</v>
      </c>
      <c r="K77" s="98"/>
      <c r="L77" s="152"/>
    </row>
    <row r="78" spans="1:47" s="10" customFormat="1" ht="19.899999999999999" customHeight="1">
      <c r="B78" s="148"/>
      <c r="C78" s="98"/>
      <c r="D78" s="149" t="s">
        <v>138</v>
      </c>
      <c r="E78" s="150"/>
      <c r="F78" s="150"/>
      <c r="G78" s="150"/>
      <c r="H78" s="150"/>
      <c r="I78" s="150"/>
      <c r="J78" s="151">
        <f>J224</f>
        <v>0</v>
      </c>
      <c r="K78" s="98"/>
      <c r="L78" s="152"/>
    </row>
    <row r="79" spans="1:47" s="9" customFormat="1" ht="24.95" customHeight="1">
      <c r="B79" s="142"/>
      <c r="C79" s="143"/>
      <c r="D79" s="144" t="s">
        <v>139</v>
      </c>
      <c r="E79" s="145"/>
      <c r="F79" s="145"/>
      <c r="G79" s="145"/>
      <c r="H79" s="145"/>
      <c r="I79" s="145"/>
      <c r="J79" s="146">
        <f>J252</f>
        <v>0</v>
      </c>
      <c r="K79" s="143"/>
      <c r="L79" s="147"/>
    </row>
    <row r="80" spans="1:47" s="10" customFormat="1" ht="19.899999999999999" customHeight="1">
      <c r="B80" s="148"/>
      <c r="C80" s="98"/>
      <c r="D80" s="149" t="s">
        <v>140</v>
      </c>
      <c r="E80" s="150"/>
      <c r="F80" s="150"/>
      <c r="G80" s="150"/>
      <c r="H80" s="150"/>
      <c r="I80" s="150"/>
      <c r="J80" s="151">
        <f>J253</f>
        <v>0</v>
      </c>
      <c r="K80" s="98"/>
      <c r="L80" s="152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141</v>
      </c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16</v>
      </c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94" t="str">
        <f>E7</f>
        <v>Prostějov ON - oprava (ZTI a ÚT ubytovny ve VB)</v>
      </c>
      <c r="F90" s="395"/>
      <c r="G90" s="395"/>
      <c r="H90" s="395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1" customFormat="1" ht="12" customHeight="1">
      <c r="B91" s="23"/>
      <c r="C91" s="31" t="s">
        <v>114</v>
      </c>
      <c r="D91" s="24"/>
      <c r="E91" s="24"/>
      <c r="F91" s="24"/>
      <c r="G91" s="24"/>
      <c r="H91" s="24"/>
      <c r="I91" s="24"/>
      <c r="J91" s="24"/>
      <c r="K91" s="24"/>
      <c r="L91" s="22"/>
    </row>
    <row r="92" spans="1:31" s="1" customFormat="1" ht="16.5" customHeight="1">
      <c r="B92" s="23"/>
      <c r="C92" s="24"/>
      <c r="D92" s="24"/>
      <c r="E92" s="394" t="s">
        <v>115</v>
      </c>
      <c r="F92" s="353"/>
      <c r="G92" s="353"/>
      <c r="H92" s="353"/>
      <c r="I92" s="24"/>
      <c r="J92" s="24"/>
      <c r="K92" s="24"/>
      <c r="L92" s="22"/>
    </row>
    <row r="93" spans="1:31" s="1" customFormat="1" ht="12" customHeight="1">
      <c r="B93" s="23"/>
      <c r="C93" s="31" t="s">
        <v>116</v>
      </c>
      <c r="D93" s="24"/>
      <c r="E93" s="24"/>
      <c r="F93" s="24"/>
      <c r="G93" s="24"/>
      <c r="H93" s="24"/>
      <c r="I93" s="24"/>
      <c r="J93" s="24"/>
      <c r="K93" s="24"/>
      <c r="L93" s="22"/>
    </row>
    <row r="94" spans="1:31" s="2" customFormat="1" ht="16.5" customHeight="1">
      <c r="A94" s="36"/>
      <c r="B94" s="37"/>
      <c r="C94" s="38"/>
      <c r="D94" s="38"/>
      <c r="E94" s="396" t="s">
        <v>1486</v>
      </c>
      <c r="F94" s="397"/>
      <c r="G94" s="397"/>
      <c r="H94" s="397"/>
      <c r="I94" s="38"/>
      <c r="J94" s="38"/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2" customHeight="1">
      <c r="A95" s="36"/>
      <c r="B95" s="37"/>
      <c r="C95" s="31" t="s">
        <v>118</v>
      </c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6.5" customHeight="1">
      <c r="A96" s="36"/>
      <c r="B96" s="37"/>
      <c r="C96" s="38"/>
      <c r="D96" s="38"/>
      <c r="E96" s="346" t="str">
        <f>E13</f>
        <v>01 - Stavební část</v>
      </c>
      <c r="F96" s="397"/>
      <c r="G96" s="397"/>
      <c r="H96" s="397"/>
      <c r="I96" s="38"/>
      <c r="J96" s="38"/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2" customHeight="1">
      <c r="A98" s="36"/>
      <c r="B98" s="37"/>
      <c r="C98" s="31" t="s">
        <v>21</v>
      </c>
      <c r="D98" s="38"/>
      <c r="E98" s="38"/>
      <c r="F98" s="29" t="str">
        <f>F16</f>
        <v xml:space="preserve"> </v>
      </c>
      <c r="G98" s="38"/>
      <c r="H98" s="38"/>
      <c r="I98" s="31" t="s">
        <v>23</v>
      </c>
      <c r="J98" s="61">
        <f>IF(J16="","",J16)</f>
        <v>0</v>
      </c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11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5.2" customHeight="1">
      <c r="A100" s="36"/>
      <c r="B100" s="37"/>
      <c r="C100" s="31" t="s">
        <v>24</v>
      </c>
      <c r="D100" s="38"/>
      <c r="E100" s="38"/>
      <c r="F100" s="29" t="str">
        <f>E19</f>
        <v xml:space="preserve"> </v>
      </c>
      <c r="G100" s="38"/>
      <c r="H100" s="38"/>
      <c r="I100" s="31" t="s">
        <v>29</v>
      </c>
      <c r="J100" s="34" t="str">
        <f>E25</f>
        <v xml:space="preserve"> </v>
      </c>
      <c r="K100" s="38"/>
      <c r="L100" s="11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15.2" customHeight="1">
      <c r="A101" s="36"/>
      <c r="B101" s="37"/>
      <c r="C101" s="31" t="s">
        <v>27</v>
      </c>
      <c r="D101" s="38"/>
      <c r="E101" s="38"/>
      <c r="F101" s="29" t="str">
        <f>IF(E22="","",E22)</f>
        <v>Vyplň údaj</v>
      </c>
      <c r="G101" s="38"/>
      <c r="H101" s="38"/>
      <c r="I101" s="31" t="s">
        <v>31</v>
      </c>
      <c r="J101" s="34" t="str">
        <f>E28</f>
        <v xml:space="preserve"> </v>
      </c>
      <c r="K101" s="38"/>
      <c r="L101" s="11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10.35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11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11" customFormat="1" ht="29.25" customHeight="1">
      <c r="A103" s="153"/>
      <c r="B103" s="154"/>
      <c r="C103" s="155" t="s">
        <v>142</v>
      </c>
      <c r="D103" s="156" t="s">
        <v>53</v>
      </c>
      <c r="E103" s="156" t="s">
        <v>49</v>
      </c>
      <c r="F103" s="156" t="s">
        <v>50</v>
      </c>
      <c r="G103" s="156" t="s">
        <v>143</v>
      </c>
      <c r="H103" s="156" t="s">
        <v>144</v>
      </c>
      <c r="I103" s="156" t="s">
        <v>145</v>
      </c>
      <c r="J103" s="156" t="s">
        <v>122</v>
      </c>
      <c r="K103" s="157" t="s">
        <v>146</v>
      </c>
      <c r="L103" s="158"/>
      <c r="M103" s="70" t="s">
        <v>19</v>
      </c>
      <c r="N103" s="71" t="s">
        <v>38</v>
      </c>
      <c r="O103" s="71" t="s">
        <v>147</v>
      </c>
      <c r="P103" s="71" t="s">
        <v>148</v>
      </c>
      <c r="Q103" s="71" t="s">
        <v>149</v>
      </c>
      <c r="R103" s="71" t="s">
        <v>150</v>
      </c>
      <c r="S103" s="71" t="s">
        <v>151</v>
      </c>
      <c r="T103" s="72" t="s">
        <v>152</v>
      </c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</row>
    <row r="104" spans="1:65" s="2" customFormat="1" ht="22.9" customHeight="1">
      <c r="A104" s="36"/>
      <c r="B104" s="37"/>
      <c r="C104" s="77" t="s">
        <v>153</v>
      </c>
      <c r="D104" s="38"/>
      <c r="E104" s="38"/>
      <c r="F104" s="38"/>
      <c r="G104" s="38"/>
      <c r="H104" s="38"/>
      <c r="I104" s="38"/>
      <c r="J104" s="159">
        <f>BK104</f>
        <v>0</v>
      </c>
      <c r="K104" s="38"/>
      <c r="L104" s="41"/>
      <c r="M104" s="73"/>
      <c r="N104" s="160"/>
      <c r="O104" s="74"/>
      <c r="P104" s="161">
        <f>P105+P150+P252</f>
        <v>0</v>
      </c>
      <c r="Q104" s="74"/>
      <c r="R104" s="161">
        <f>R105+R150+R252</f>
        <v>10.606498500000001</v>
      </c>
      <c r="S104" s="74"/>
      <c r="T104" s="162">
        <f>T105+T150+T252</f>
        <v>2.7049672099999995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67</v>
      </c>
      <c r="AU104" s="19" t="s">
        <v>123</v>
      </c>
      <c r="BK104" s="163">
        <f>BK105+BK150+BK252</f>
        <v>0</v>
      </c>
    </row>
    <row r="105" spans="1:65" s="12" customFormat="1" ht="25.9" customHeight="1">
      <c r="B105" s="164"/>
      <c r="C105" s="165"/>
      <c r="D105" s="166" t="s">
        <v>67</v>
      </c>
      <c r="E105" s="167" t="s">
        <v>154</v>
      </c>
      <c r="F105" s="167" t="s">
        <v>155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P106+P120+P135+P145</f>
        <v>0</v>
      </c>
      <c r="Q105" s="172"/>
      <c r="R105" s="173">
        <f>R106+R120+R135+R145</f>
        <v>7.3667355200000006</v>
      </c>
      <c r="S105" s="172"/>
      <c r="T105" s="174">
        <f>T106+T120+T135+T145</f>
        <v>0.13406399999999999</v>
      </c>
      <c r="AR105" s="175" t="s">
        <v>75</v>
      </c>
      <c r="AT105" s="176" t="s">
        <v>67</v>
      </c>
      <c r="AU105" s="176" t="s">
        <v>68</v>
      </c>
      <c r="AY105" s="175" t="s">
        <v>156</v>
      </c>
      <c r="BK105" s="177">
        <f>BK106+BK120+BK135+BK145</f>
        <v>0</v>
      </c>
    </row>
    <row r="106" spans="1:65" s="12" customFormat="1" ht="22.9" customHeight="1">
      <c r="B106" s="164"/>
      <c r="C106" s="165"/>
      <c r="D106" s="166" t="s">
        <v>67</v>
      </c>
      <c r="E106" s="178" t="s">
        <v>157</v>
      </c>
      <c r="F106" s="178" t="s">
        <v>158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SUM(P107:P119)</f>
        <v>0</v>
      </c>
      <c r="Q106" s="172"/>
      <c r="R106" s="173">
        <f>SUM(R107:R119)</f>
        <v>7.3633460000000008</v>
      </c>
      <c r="S106" s="172"/>
      <c r="T106" s="174">
        <f>SUM(T107:T119)</f>
        <v>0</v>
      </c>
      <c r="AR106" s="175" t="s">
        <v>75</v>
      </c>
      <c r="AT106" s="176" t="s">
        <v>67</v>
      </c>
      <c r="AU106" s="176" t="s">
        <v>75</v>
      </c>
      <c r="AY106" s="175" t="s">
        <v>156</v>
      </c>
      <c r="BK106" s="177">
        <f>SUM(BK107:BK119)</f>
        <v>0</v>
      </c>
    </row>
    <row r="107" spans="1:65" s="2" customFormat="1" ht="49.15" customHeight="1">
      <c r="A107" s="36"/>
      <c r="B107" s="37"/>
      <c r="C107" s="180" t="s">
        <v>75</v>
      </c>
      <c r="D107" s="180" t="s">
        <v>159</v>
      </c>
      <c r="E107" s="181" t="s">
        <v>1487</v>
      </c>
      <c r="F107" s="182" t="s">
        <v>1488</v>
      </c>
      <c r="G107" s="183" t="s">
        <v>162</v>
      </c>
      <c r="H107" s="184">
        <v>84.808999999999997</v>
      </c>
      <c r="I107" s="185"/>
      <c r="J107" s="186">
        <f>ROUND(I107*H107,2)</f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1.7000000000000001E-2</v>
      </c>
      <c r="R107" s="189">
        <f>Q107*H107</f>
        <v>1.4417530000000001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75</v>
      </c>
      <c r="BK107" s="192">
        <f>ROUND(I107*H107,2)</f>
        <v>0</v>
      </c>
      <c r="BL107" s="19" t="s">
        <v>164</v>
      </c>
      <c r="BM107" s="191" t="s">
        <v>1489</v>
      </c>
    </row>
    <row r="108" spans="1:65" s="13" customFormat="1" ht="11.25">
      <c r="B108" s="193"/>
      <c r="C108" s="194"/>
      <c r="D108" s="195" t="s">
        <v>166</v>
      </c>
      <c r="E108" s="196" t="s">
        <v>19</v>
      </c>
      <c r="F108" s="197" t="s">
        <v>1490</v>
      </c>
      <c r="G108" s="194"/>
      <c r="H108" s="198">
        <v>47.774999999999999</v>
      </c>
      <c r="I108" s="199"/>
      <c r="J108" s="194"/>
      <c r="K108" s="194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166</v>
      </c>
      <c r="AU108" s="204" t="s">
        <v>77</v>
      </c>
      <c r="AV108" s="13" t="s">
        <v>77</v>
      </c>
      <c r="AW108" s="13" t="s">
        <v>30</v>
      </c>
      <c r="AX108" s="13" t="s">
        <v>68</v>
      </c>
      <c r="AY108" s="204" t="s">
        <v>156</v>
      </c>
    </row>
    <row r="109" spans="1:65" s="13" customFormat="1" ht="11.25">
      <c r="B109" s="193"/>
      <c r="C109" s="194"/>
      <c r="D109" s="195" t="s">
        <v>166</v>
      </c>
      <c r="E109" s="196" t="s">
        <v>19</v>
      </c>
      <c r="F109" s="197" t="s">
        <v>1491</v>
      </c>
      <c r="G109" s="194"/>
      <c r="H109" s="198">
        <v>17.463000000000001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166</v>
      </c>
      <c r="AU109" s="204" t="s">
        <v>77</v>
      </c>
      <c r="AV109" s="13" t="s">
        <v>77</v>
      </c>
      <c r="AW109" s="13" t="s">
        <v>30</v>
      </c>
      <c r="AX109" s="13" t="s">
        <v>68</v>
      </c>
      <c r="AY109" s="204" t="s">
        <v>156</v>
      </c>
    </row>
    <row r="110" spans="1:65" s="16" customFormat="1" ht="11.25">
      <c r="B110" s="248"/>
      <c r="C110" s="249"/>
      <c r="D110" s="195" t="s">
        <v>166</v>
      </c>
      <c r="E110" s="250" t="s">
        <v>19</v>
      </c>
      <c r="F110" s="251" t="s">
        <v>1492</v>
      </c>
      <c r="G110" s="249"/>
      <c r="H110" s="252">
        <v>65.238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AT110" s="258" t="s">
        <v>166</v>
      </c>
      <c r="AU110" s="258" t="s">
        <v>77</v>
      </c>
      <c r="AV110" s="16" t="s">
        <v>85</v>
      </c>
      <c r="AW110" s="16" t="s">
        <v>30</v>
      </c>
      <c r="AX110" s="16" t="s">
        <v>68</v>
      </c>
      <c r="AY110" s="258" t="s">
        <v>156</v>
      </c>
    </row>
    <row r="111" spans="1:65" s="13" customFormat="1" ht="11.25">
      <c r="B111" s="193"/>
      <c r="C111" s="194"/>
      <c r="D111" s="195" t="s">
        <v>166</v>
      </c>
      <c r="E111" s="196" t="s">
        <v>19</v>
      </c>
      <c r="F111" s="197" t="s">
        <v>1493</v>
      </c>
      <c r="G111" s="194"/>
      <c r="H111" s="198">
        <v>19.571000000000002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166</v>
      </c>
      <c r="AU111" s="204" t="s">
        <v>77</v>
      </c>
      <c r="AV111" s="13" t="s">
        <v>77</v>
      </c>
      <c r="AW111" s="13" t="s">
        <v>30</v>
      </c>
      <c r="AX111" s="13" t="s">
        <v>68</v>
      </c>
      <c r="AY111" s="204" t="s">
        <v>156</v>
      </c>
    </row>
    <row r="112" spans="1:65" s="14" customFormat="1" ht="11.25">
      <c r="B112" s="205"/>
      <c r="C112" s="206"/>
      <c r="D112" s="195" t="s">
        <v>166</v>
      </c>
      <c r="E112" s="207" t="s">
        <v>19</v>
      </c>
      <c r="F112" s="208" t="s">
        <v>168</v>
      </c>
      <c r="G112" s="206"/>
      <c r="H112" s="209">
        <v>84.808999999999997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166</v>
      </c>
      <c r="AU112" s="215" t="s">
        <v>77</v>
      </c>
      <c r="AV112" s="14" t="s">
        <v>164</v>
      </c>
      <c r="AW112" s="14" t="s">
        <v>30</v>
      </c>
      <c r="AX112" s="14" t="s">
        <v>75</v>
      </c>
      <c r="AY112" s="215" t="s">
        <v>156</v>
      </c>
    </row>
    <row r="113" spans="1:65" s="2" customFormat="1" ht="37.9" customHeight="1">
      <c r="A113" s="36"/>
      <c r="B113" s="37"/>
      <c r="C113" s="180" t="s">
        <v>77</v>
      </c>
      <c r="D113" s="180" t="s">
        <v>159</v>
      </c>
      <c r="E113" s="181" t="s">
        <v>1494</v>
      </c>
      <c r="F113" s="182" t="s">
        <v>1495</v>
      </c>
      <c r="G113" s="183" t="s">
        <v>162</v>
      </c>
      <c r="H113" s="184">
        <v>348.32900000000001</v>
      </c>
      <c r="I113" s="185"/>
      <c r="J113" s="186">
        <f>ROUND(I113*H113,2)</f>
        <v>0</v>
      </c>
      <c r="K113" s="182" t="s">
        <v>163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1.7000000000000001E-2</v>
      </c>
      <c r="R113" s="189">
        <f>Q113*H113</f>
        <v>5.9215930000000006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164</v>
      </c>
      <c r="AT113" s="191" t="s">
        <v>159</v>
      </c>
      <c r="AU113" s="191" t="s">
        <v>77</v>
      </c>
      <c r="AY113" s="19" t="s">
        <v>156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75</v>
      </c>
      <c r="BK113" s="192">
        <f>ROUND(I113*H113,2)</f>
        <v>0</v>
      </c>
      <c r="BL113" s="19" t="s">
        <v>164</v>
      </c>
      <c r="BM113" s="191" t="s">
        <v>1496</v>
      </c>
    </row>
    <row r="114" spans="1:65" s="13" customFormat="1" ht="11.25">
      <c r="B114" s="193"/>
      <c r="C114" s="194"/>
      <c r="D114" s="195" t="s">
        <v>166</v>
      </c>
      <c r="E114" s="196" t="s">
        <v>19</v>
      </c>
      <c r="F114" s="197" t="s">
        <v>1497</v>
      </c>
      <c r="G114" s="194"/>
      <c r="H114" s="198">
        <v>140.459</v>
      </c>
      <c r="I114" s="199"/>
      <c r="J114" s="194"/>
      <c r="K114" s="194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166</v>
      </c>
      <c r="AU114" s="204" t="s">
        <v>77</v>
      </c>
      <c r="AV114" s="13" t="s">
        <v>77</v>
      </c>
      <c r="AW114" s="13" t="s">
        <v>30</v>
      </c>
      <c r="AX114" s="13" t="s">
        <v>68</v>
      </c>
      <c r="AY114" s="204" t="s">
        <v>156</v>
      </c>
    </row>
    <row r="115" spans="1:65" s="13" customFormat="1" ht="11.25">
      <c r="B115" s="193"/>
      <c r="C115" s="194"/>
      <c r="D115" s="195" t="s">
        <v>166</v>
      </c>
      <c r="E115" s="196" t="s">
        <v>19</v>
      </c>
      <c r="F115" s="197" t="s">
        <v>1498</v>
      </c>
      <c r="G115" s="194"/>
      <c r="H115" s="198">
        <v>51.34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166</v>
      </c>
      <c r="AU115" s="204" t="s">
        <v>77</v>
      </c>
      <c r="AV115" s="13" t="s">
        <v>77</v>
      </c>
      <c r="AW115" s="13" t="s">
        <v>30</v>
      </c>
      <c r="AX115" s="13" t="s">
        <v>68</v>
      </c>
      <c r="AY115" s="204" t="s">
        <v>156</v>
      </c>
    </row>
    <row r="116" spans="1:65" s="13" customFormat="1" ht="11.25">
      <c r="B116" s="193"/>
      <c r="C116" s="194"/>
      <c r="D116" s="195" t="s">
        <v>166</v>
      </c>
      <c r="E116" s="196" t="s">
        <v>19</v>
      </c>
      <c r="F116" s="197" t="s">
        <v>1499</v>
      </c>
      <c r="G116" s="194"/>
      <c r="H116" s="198">
        <v>76.146000000000001</v>
      </c>
      <c r="I116" s="199"/>
      <c r="J116" s="194"/>
      <c r="K116" s="194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166</v>
      </c>
      <c r="AU116" s="204" t="s">
        <v>77</v>
      </c>
      <c r="AV116" s="13" t="s">
        <v>77</v>
      </c>
      <c r="AW116" s="13" t="s">
        <v>30</v>
      </c>
      <c r="AX116" s="13" t="s">
        <v>68</v>
      </c>
      <c r="AY116" s="204" t="s">
        <v>156</v>
      </c>
    </row>
    <row r="117" spans="1:65" s="16" customFormat="1" ht="11.25">
      <c r="B117" s="248"/>
      <c r="C117" s="249"/>
      <c r="D117" s="195" t="s">
        <v>166</v>
      </c>
      <c r="E117" s="250" t="s">
        <v>19</v>
      </c>
      <c r="F117" s="251" t="s">
        <v>1492</v>
      </c>
      <c r="G117" s="249"/>
      <c r="H117" s="252">
        <v>267.94499999999999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AT117" s="258" t="s">
        <v>166</v>
      </c>
      <c r="AU117" s="258" t="s">
        <v>77</v>
      </c>
      <c r="AV117" s="16" t="s">
        <v>85</v>
      </c>
      <c r="AW117" s="16" t="s">
        <v>30</v>
      </c>
      <c r="AX117" s="16" t="s">
        <v>68</v>
      </c>
      <c r="AY117" s="258" t="s">
        <v>156</v>
      </c>
    </row>
    <row r="118" spans="1:65" s="13" customFormat="1" ht="11.25">
      <c r="B118" s="193"/>
      <c r="C118" s="194"/>
      <c r="D118" s="195" t="s">
        <v>166</v>
      </c>
      <c r="E118" s="196" t="s">
        <v>19</v>
      </c>
      <c r="F118" s="197" t="s">
        <v>1500</v>
      </c>
      <c r="G118" s="194"/>
      <c r="H118" s="198">
        <v>80.384</v>
      </c>
      <c r="I118" s="199"/>
      <c r="J118" s="194"/>
      <c r="K118" s="194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166</v>
      </c>
      <c r="AU118" s="204" t="s">
        <v>77</v>
      </c>
      <c r="AV118" s="13" t="s">
        <v>77</v>
      </c>
      <c r="AW118" s="13" t="s">
        <v>30</v>
      </c>
      <c r="AX118" s="13" t="s">
        <v>68</v>
      </c>
      <c r="AY118" s="204" t="s">
        <v>156</v>
      </c>
    </row>
    <row r="119" spans="1:65" s="14" customFormat="1" ht="11.25">
      <c r="B119" s="205"/>
      <c r="C119" s="206"/>
      <c r="D119" s="195" t="s">
        <v>166</v>
      </c>
      <c r="E119" s="207" t="s">
        <v>19</v>
      </c>
      <c r="F119" s="208" t="s">
        <v>168</v>
      </c>
      <c r="G119" s="206"/>
      <c r="H119" s="209">
        <v>348.32900000000001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166</v>
      </c>
      <c r="AU119" s="215" t="s">
        <v>77</v>
      </c>
      <c r="AV119" s="14" t="s">
        <v>164</v>
      </c>
      <c r="AW119" s="14" t="s">
        <v>30</v>
      </c>
      <c r="AX119" s="14" t="s">
        <v>75</v>
      </c>
      <c r="AY119" s="215" t="s">
        <v>156</v>
      </c>
    </row>
    <row r="120" spans="1:65" s="12" customFormat="1" ht="22.9" customHeight="1">
      <c r="B120" s="164"/>
      <c r="C120" s="165"/>
      <c r="D120" s="166" t="s">
        <v>67</v>
      </c>
      <c r="E120" s="178" t="s">
        <v>210</v>
      </c>
      <c r="F120" s="178" t="s">
        <v>211</v>
      </c>
      <c r="G120" s="165"/>
      <c r="H120" s="165"/>
      <c r="I120" s="168"/>
      <c r="J120" s="179">
        <f>BK120</f>
        <v>0</v>
      </c>
      <c r="K120" s="165"/>
      <c r="L120" s="170"/>
      <c r="M120" s="171"/>
      <c r="N120" s="172"/>
      <c r="O120" s="172"/>
      <c r="P120" s="173">
        <f>SUM(P121:P134)</f>
        <v>0</v>
      </c>
      <c r="Q120" s="172"/>
      <c r="R120" s="173">
        <f>SUM(R121:R134)</f>
        <v>3.38952E-3</v>
      </c>
      <c r="S120" s="172"/>
      <c r="T120" s="174">
        <f>SUM(T121:T134)</f>
        <v>0.13406399999999999</v>
      </c>
      <c r="AR120" s="175" t="s">
        <v>75</v>
      </c>
      <c r="AT120" s="176" t="s">
        <v>67</v>
      </c>
      <c r="AU120" s="176" t="s">
        <v>75</v>
      </c>
      <c r="AY120" s="175" t="s">
        <v>156</v>
      </c>
      <c r="BK120" s="177">
        <f>SUM(BK121:BK134)</f>
        <v>0</v>
      </c>
    </row>
    <row r="121" spans="1:65" s="2" customFormat="1" ht="37.9" customHeight="1">
      <c r="A121" s="36"/>
      <c r="B121" s="37"/>
      <c r="C121" s="180" t="s">
        <v>85</v>
      </c>
      <c r="D121" s="180" t="s">
        <v>159</v>
      </c>
      <c r="E121" s="181" t="s">
        <v>212</v>
      </c>
      <c r="F121" s="182" t="s">
        <v>213</v>
      </c>
      <c r="G121" s="183" t="s">
        <v>162</v>
      </c>
      <c r="H121" s="184">
        <v>6</v>
      </c>
      <c r="I121" s="185"/>
      <c r="J121" s="186">
        <f>ROUND(I121*H121,2)</f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>O121*H121</f>
        <v>0</v>
      </c>
      <c r="Q121" s="189">
        <v>1.2999999999999999E-4</v>
      </c>
      <c r="R121" s="189">
        <f>Q121*H121</f>
        <v>7.7999999999999988E-4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164</v>
      </c>
      <c r="AT121" s="191" t="s">
        <v>159</v>
      </c>
      <c r="AU121" s="191" t="s">
        <v>77</v>
      </c>
      <c r="AY121" s="19" t="s">
        <v>156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75</v>
      </c>
      <c r="BK121" s="192">
        <f>ROUND(I121*H121,2)</f>
        <v>0</v>
      </c>
      <c r="BL121" s="19" t="s">
        <v>164</v>
      </c>
      <c r="BM121" s="191" t="s">
        <v>1501</v>
      </c>
    </row>
    <row r="122" spans="1:65" s="13" customFormat="1" ht="11.25">
      <c r="B122" s="193"/>
      <c r="C122" s="194"/>
      <c r="D122" s="195" t="s">
        <v>166</v>
      </c>
      <c r="E122" s="196" t="s">
        <v>19</v>
      </c>
      <c r="F122" s="197" t="s">
        <v>1502</v>
      </c>
      <c r="G122" s="194"/>
      <c r="H122" s="198">
        <v>6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166</v>
      </c>
      <c r="AU122" s="204" t="s">
        <v>77</v>
      </c>
      <c r="AV122" s="13" t="s">
        <v>77</v>
      </c>
      <c r="AW122" s="13" t="s">
        <v>30</v>
      </c>
      <c r="AX122" s="13" t="s">
        <v>68</v>
      </c>
      <c r="AY122" s="204" t="s">
        <v>156</v>
      </c>
    </row>
    <row r="123" spans="1:65" s="14" customFormat="1" ht="11.25">
      <c r="B123" s="205"/>
      <c r="C123" s="206"/>
      <c r="D123" s="195" t="s">
        <v>166</v>
      </c>
      <c r="E123" s="207" t="s">
        <v>19</v>
      </c>
      <c r="F123" s="208" t="s">
        <v>168</v>
      </c>
      <c r="G123" s="206"/>
      <c r="H123" s="209">
        <v>6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166</v>
      </c>
      <c r="AU123" s="215" t="s">
        <v>77</v>
      </c>
      <c r="AV123" s="14" t="s">
        <v>164</v>
      </c>
      <c r="AW123" s="14" t="s">
        <v>30</v>
      </c>
      <c r="AX123" s="14" t="s">
        <v>75</v>
      </c>
      <c r="AY123" s="215" t="s">
        <v>156</v>
      </c>
    </row>
    <row r="124" spans="1:65" s="2" customFormat="1" ht="24.2" customHeight="1">
      <c r="A124" s="36"/>
      <c r="B124" s="37"/>
      <c r="C124" s="180" t="s">
        <v>164</v>
      </c>
      <c r="D124" s="180" t="s">
        <v>159</v>
      </c>
      <c r="E124" s="181" t="s">
        <v>217</v>
      </c>
      <c r="F124" s="182" t="s">
        <v>218</v>
      </c>
      <c r="G124" s="183" t="s">
        <v>219</v>
      </c>
      <c r="H124" s="184">
        <v>120</v>
      </c>
      <c r="I124" s="185"/>
      <c r="J124" s="186">
        <f>ROUND(I124*H124,2)</f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164</v>
      </c>
      <c r="AT124" s="191" t="s">
        <v>159</v>
      </c>
      <c r="AU124" s="191" t="s">
        <v>77</v>
      </c>
      <c r="AY124" s="19" t="s">
        <v>156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75</v>
      </c>
      <c r="BK124" s="192">
        <f>ROUND(I124*H124,2)</f>
        <v>0</v>
      </c>
      <c r="BL124" s="19" t="s">
        <v>164</v>
      </c>
      <c r="BM124" s="191" t="s">
        <v>1503</v>
      </c>
    </row>
    <row r="125" spans="1:65" s="13" customFormat="1" ht="11.25">
      <c r="B125" s="193"/>
      <c r="C125" s="194"/>
      <c r="D125" s="195" t="s">
        <v>166</v>
      </c>
      <c r="E125" s="196" t="s">
        <v>19</v>
      </c>
      <c r="F125" s="197" t="s">
        <v>1504</v>
      </c>
      <c r="G125" s="194"/>
      <c r="H125" s="198">
        <v>120</v>
      </c>
      <c r="I125" s="199"/>
      <c r="J125" s="194"/>
      <c r="K125" s="194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166</v>
      </c>
      <c r="AU125" s="204" t="s">
        <v>77</v>
      </c>
      <c r="AV125" s="13" t="s">
        <v>77</v>
      </c>
      <c r="AW125" s="13" t="s">
        <v>30</v>
      </c>
      <c r="AX125" s="13" t="s">
        <v>68</v>
      </c>
      <c r="AY125" s="204" t="s">
        <v>156</v>
      </c>
    </row>
    <row r="126" spans="1:65" s="14" customFormat="1" ht="11.25">
      <c r="B126" s="205"/>
      <c r="C126" s="206"/>
      <c r="D126" s="195" t="s">
        <v>166</v>
      </c>
      <c r="E126" s="207" t="s">
        <v>19</v>
      </c>
      <c r="F126" s="208" t="s">
        <v>168</v>
      </c>
      <c r="G126" s="206"/>
      <c r="H126" s="209">
        <v>120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166</v>
      </c>
      <c r="AU126" s="215" t="s">
        <v>77</v>
      </c>
      <c r="AV126" s="14" t="s">
        <v>164</v>
      </c>
      <c r="AW126" s="14" t="s">
        <v>30</v>
      </c>
      <c r="AX126" s="14" t="s">
        <v>75</v>
      </c>
      <c r="AY126" s="215" t="s">
        <v>156</v>
      </c>
    </row>
    <row r="127" spans="1:65" s="2" customFormat="1" ht="37.9" customHeight="1">
      <c r="A127" s="36"/>
      <c r="B127" s="37"/>
      <c r="C127" s="180" t="s">
        <v>180</v>
      </c>
      <c r="D127" s="180" t="s">
        <v>159</v>
      </c>
      <c r="E127" s="181" t="s">
        <v>223</v>
      </c>
      <c r="F127" s="182" t="s">
        <v>224</v>
      </c>
      <c r="G127" s="183" t="s">
        <v>162</v>
      </c>
      <c r="H127" s="184">
        <v>65.238</v>
      </c>
      <c r="I127" s="185"/>
      <c r="J127" s="186">
        <f>ROUND(I127*H127,2)</f>
        <v>0</v>
      </c>
      <c r="K127" s="182" t="s">
        <v>163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4.0000000000000003E-5</v>
      </c>
      <c r="R127" s="189">
        <f>Q127*H127</f>
        <v>2.6095200000000002E-3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164</v>
      </c>
      <c r="AT127" s="191" t="s">
        <v>159</v>
      </c>
      <c r="AU127" s="191" t="s">
        <v>77</v>
      </c>
      <c r="AY127" s="19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75</v>
      </c>
      <c r="BK127" s="192">
        <f>ROUND(I127*H127,2)</f>
        <v>0</v>
      </c>
      <c r="BL127" s="19" t="s">
        <v>164</v>
      </c>
      <c r="BM127" s="191" t="s">
        <v>1505</v>
      </c>
    </row>
    <row r="128" spans="1:65" s="13" customFormat="1" ht="11.25">
      <c r="B128" s="193"/>
      <c r="C128" s="194"/>
      <c r="D128" s="195" t="s">
        <v>166</v>
      </c>
      <c r="E128" s="196" t="s">
        <v>19</v>
      </c>
      <c r="F128" s="197" t="s">
        <v>1490</v>
      </c>
      <c r="G128" s="194"/>
      <c r="H128" s="198">
        <v>47.774999999999999</v>
      </c>
      <c r="I128" s="199"/>
      <c r="J128" s="194"/>
      <c r="K128" s="194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166</v>
      </c>
      <c r="AU128" s="204" t="s">
        <v>77</v>
      </c>
      <c r="AV128" s="13" t="s">
        <v>77</v>
      </c>
      <c r="AW128" s="13" t="s">
        <v>30</v>
      </c>
      <c r="AX128" s="13" t="s">
        <v>68</v>
      </c>
      <c r="AY128" s="204" t="s">
        <v>156</v>
      </c>
    </row>
    <row r="129" spans="1:65" s="13" customFormat="1" ht="11.25">
      <c r="B129" s="193"/>
      <c r="C129" s="194"/>
      <c r="D129" s="195" t="s">
        <v>166</v>
      </c>
      <c r="E129" s="196" t="s">
        <v>19</v>
      </c>
      <c r="F129" s="197" t="s">
        <v>1491</v>
      </c>
      <c r="G129" s="194"/>
      <c r="H129" s="198">
        <v>17.463000000000001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166</v>
      </c>
      <c r="AU129" s="204" t="s">
        <v>77</v>
      </c>
      <c r="AV129" s="13" t="s">
        <v>77</v>
      </c>
      <c r="AW129" s="13" t="s">
        <v>30</v>
      </c>
      <c r="AX129" s="13" t="s">
        <v>68</v>
      </c>
      <c r="AY129" s="204" t="s">
        <v>156</v>
      </c>
    </row>
    <row r="130" spans="1:65" s="14" customFormat="1" ht="11.25">
      <c r="B130" s="205"/>
      <c r="C130" s="206"/>
      <c r="D130" s="195" t="s">
        <v>166</v>
      </c>
      <c r="E130" s="207" t="s">
        <v>19</v>
      </c>
      <c r="F130" s="208" t="s">
        <v>168</v>
      </c>
      <c r="G130" s="206"/>
      <c r="H130" s="209">
        <v>65.238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166</v>
      </c>
      <c r="AU130" s="215" t="s">
        <v>77</v>
      </c>
      <c r="AV130" s="14" t="s">
        <v>164</v>
      </c>
      <c r="AW130" s="14" t="s">
        <v>30</v>
      </c>
      <c r="AX130" s="14" t="s">
        <v>75</v>
      </c>
      <c r="AY130" s="215" t="s">
        <v>156</v>
      </c>
    </row>
    <row r="131" spans="1:65" s="2" customFormat="1" ht="37.9" customHeight="1">
      <c r="A131" s="36"/>
      <c r="B131" s="37"/>
      <c r="C131" s="180" t="s">
        <v>157</v>
      </c>
      <c r="D131" s="180" t="s">
        <v>159</v>
      </c>
      <c r="E131" s="181" t="s">
        <v>237</v>
      </c>
      <c r="F131" s="182" t="s">
        <v>238</v>
      </c>
      <c r="G131" s="183" t="s">
        <v>162</v>
      </c>
      <c r="H131" s="184">
        <v>2.3519999999999999</v>
      </c>
      <c r="I131" s="185"/>
      <c r="J131" s="186">
        <f>ROUND(I131*H131,2)</f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5.7000000000000002E-2</v>
      </c>
      <c r="T131" s="190">
        <f>S131*H131</f>
        <v>0.13406399999999999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164</v>
      </c>
      <c r="AT131" s="191" t="s">
        <v>159</v>
      </c>
      <c r="AU131" s="191" t="s">
        <v>77</v>
      </c>
      <c r="AY131" s="19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75</v>
      </c>
      <c r="BK131" s="192">
        <f>ROUND(I131*H131,2)</f>
        <v>0</v>
      </c>
      <c r="BL131" s="19" t="s">
        <v>164</v>
      </c>
      <c r="BM131" s="191" t="s">
        <v>1506</v>
      </c>
    </row>
    <row r="132" spans="1:65" s="13" customFormat="1" ht="11.25">
      <c r="B132" s="193"/>
      <c r="C132" s="194"/>
      <c r="D132" s="195" t="s">
        <v>166</v>
      </c>
      <c r="E132" s="196" t="s">
        <v>19</v>
      </c>
      <c r="F132" s="197" t="s">
        <v>1507</v>
      </c>
      <c r="G132" s="194"/>
      <c r="H132" s="198">
        <v>1.1759999999999999</v>
      </c>
      <c r="I132" s="199"/>
      <c r="J132" s="194"/>
      <c r="K132" s="194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77</v>
      </c>
      <c r="AV132" s="13" t="s">
        <v>77</v>
      </c>
      <c r="AW132" s="13" t="s">
        <v>30</v>
      </c>
      <c r="AX132" s="13" t="s">
        <v>68</v>
      </c>
      <c r="AY132" s="204" t="s">
        <v>156</v>
      </c>
    </row>
    <row r="133" spans="1:65" s="13" customFormat="1" ht="11.25">
      <c r="B133" s="193"/>
      <c r="C133" s="194"/>
      <c r="D133" s="195" t="s">
        <v>166</v>
      </c>
      <c r="E133" s="196" t="s">
        <v>19</v>
      </c>
      <c r="F133" s="197" t="s">
        <v>1508</v>
      </c>
      <c r="G133" s="194"/>
      <c r="H133" s="198">
        <v>1.1759999999999999</v>
      </c>
      <c r="I133" s="199"/>
      <c r="J133" s="194"/>
      <c r="K133" s="194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166</v>
      </c>
      <c r="AU133" s="204" t="s">
        <v>77</v>
      </c>
      <c r="AV133" s="13" t="s">
        <v>77</v>
      </c>
      <c r="AW133" s="13" t="s">
        <v>30</v>
      </c>
      <c r="AX133" s="13" t="s">
        <v>68</v>
      </c>
      <c r="AY133" s="204" t="s">
        <v>156</v>
      </c>
    </row>
    <row r="134" spans="1:65" s="14" customFormat="1" ht="11.25">
      <c r="B134" s="205"/>
      <c r="C134" s="206"/>
      <c r="D134" s="195" t="s">
        <v>166</v>
      </c>
      <c r="E134" s="207" t="s">
        <v>19</v>
      </c>
      <c r="F134" s="208" t="s">
        <v>168</v>
      </c>
      <c r="G134" s="206"/>
      <c r="H134" s="209">
        <v>2.3519999999999999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166</v>
      </c>
      <c r="AU134" s="215" t="s">
        <v>77</v>
      </c>
      <c r="AV134" s="14" t="s">
        <v>164</v>
      </c>
      <c r="AW134" s="14" t="s">
        <v>30</v>
      </c>
      <c r="AX134" s="14" t="s">
        <v>75</v>
      </c>
      <c r="AY134" s="215" t="s">
        <v>156</v>
      </c>
    </row>
    <row r="135" spans="1:65" s="12" customFormat="1" ht="22.9" customHeight="1">
      <c r="B135" s="164"/>
      <c r="C135" s="165"/>
      <c r="D135" s="166" t="s">
        <v>67</v>
      </c>
      <c r="E135" s="178" t="s">
        <v>247</v>
      </c>
      <c r="F135" s="178" t="s">
        <v>248</v>
      </c>
      <c r="G135" s="165"/>
      <c r="H135" s="165"/>
      <c r="I135" s="168"/>
      <c r="J135" s="179">
        <f>BK135</f>
        <v>0</v>
      </c>
      <c r="K135" s="165"/>
      <c r="L135" s="170"/>
      <c r="M135" s="171"/>
      <c r="N135" s="172"/>
      <c r="O135" s="172"/>
      <c r="P135" s="173">
        <f>SUM(P136:P144)</f>
        <v>0</v>
      </c>
      <c r="Q135" s="172"/>
      <c r="R135" s="173">
        <f>SUM(R136:R144)</f>
        <v>0</v>
      </c>
      <c r="S135" s="172"/>
      <c r="T135" s="174">
        <f>SUM(T136:T144)</f>
        <v>0</v>
      </c>
      <c r="AR135" s="175" t="s">
        <v>75</v>
      </c>
      <c r="AT135" s="176" t="s">
        <v>67</v>
      </c>
      <c r="AU135" s="176" t="s">
        <v>75</v>
      </c>
      <c r="AY135" s="175" t="s">
        <v>156</v>
      </c>
      <c r="BK135" s="177">
        <f>SUM(BK136:BK144)</f>
        <v>0</v>
      </c>
    </row>
    <row r="136" spans="1:65" s="2" customFormat="1" ht="37.9" customHeight="1">
      <c r="A136" s="36"/>
      <c r="B136" s="37"/>
      <c r="C136" s="180" t="s">
        <v>198</v>
      </c>
      <c r="D136" s="180" t="s">
        <v>159</v>
      </c>
      <c r="E136" s="181" t="s">
        <v>249</v>
      </c>
      <c r="F136" s="182" t="s">
        <v>250</v>
      </c>
      <c r="G136" s="183" t="s">
        <v>251</v>
      </c>
      <c r="H136" s="184">
        <v>2.7050000000000001</v>
      </c>
      <c r="I136" s="185"/>
      <c r="J136" s="186">
        <f>ROUND(I136*H136,2)</f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164</v>
      </c>
      <c r="AT136" s="191" t="s">
        <v>159</v>
      </c>
      <c r="AU136" s="191" t="s">
        <v>77</v>
      </c>
      <c r="AY136" s="19" t="s">
        <v>156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75</v>
      </c>
      <c r="BK136" s="192">
        <f>ROUND(I136*H136,2)</f>
        <v>0</v>
      </c>
      <c r="BL136" s="19" t="s">
        <v>164</v>
      </c>
      <c r="BM136" s="191" t="s">
        <v>1509</v>
      </c>
    </row>
    <row r="137" spans="1:65" s="2" customFormat="1" ht="62.65" customHeight="1">
      <c r="A137" s="36"/>
      <c r="B137" s="37"/>
      <c r="C137" s="180" t="s">
        <v>204</v>
      </c>
      <c r="D137" s="180" t="s">
        <v>159</v>
      </c>
      <c r="E137" s="181" t="s">
        <v>254</v>
      </c>
      <c r="F137" s="182" t="s">
        <v>255</v>
      </c>
      <c r="G137" s="183" t="s">
        <v>251</v>
      </c>
      <c r="H137" s="184">
        <v>54.1</v>
      </c>
      <c r="I137" s="185"/>
      <c r="J137" s="186">
        <f>ROUND(I137*H137,2)</f>
        <v>0</v>
      </c>
      <c r="K137" s="182" t="s">
        <v>163</v>
      </c>
      <c r="L137" s="41"/>
      <c r="M137" s="187" t="s">
        <v>19</v>
      </c>
      <c r="N137" s="188" t="s">
        <v>39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164</v>
      </c>
      <c r="AT137" s="191" t="s">
        <v>159</v>
      </c>
      <c r="AU137" s="191" t="s">
        <v>77</v>
      </c>
      <c r="AY137" s="19" t="s">
        <v>156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75</v>
      </c>
      <c r="BK137" s="192">
        <f>ROUND(I137*H137,2)</f>
        <v>0</v>
      </c>
      <c r="BL137" s="19" t="s">
        <v>164</v>
      </c>
      <c r="BM137" s="191" t="s">
        <v>1510</v>
      </c>
    </row>
    <row r="138" spans="1:65" s="2" customFormat="1" ht="19.5">
      <c r="A138" s="36"/>
      <c r="B138" s="37"/>
      <c r="C138" s="38"/>
      <c r="D138" s="195" t="s">
        <v>257</v>
      </c>
      <c r="E138" s="38"/>
      <c r="F138" s="226" t="s">
        <v>1511</v>
      </c>
      <c r="G138" s="38"/>
      <c r="H138" s="38"/>
      <c r="I138" s="227"/>
      <c r="J138" s="38"/>
      <c r="K138" s="38"/>
      <c r="L138" s="41"/>
      <c r="M138" s="228"/>
      <c r="N138" s="229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257</v>
      </c>
      <c r="AU138" s="19" t="s">
        <v>77</v>
      </c>
    </row>
    <row r="139" spans="1:65" s="13" customFormat="1" ht="11.25">
      <c r="B139" s="193"/>
      <c r="C139" s="194"/>
      <c r="D139" s="195" t="s">
        <v>166</v>
      </c>
      <c r="E139" s="194"/>
      <c r="F139" s="197" t="s">
        <v>1512</v>
      </c>
      <c r="G139" s="194"/>
      <c r="H139" s="198">
        <v>54.1</v>
      </c>
      <c r="I139" s="199"/>
      <c r="J139" s="194"/>
      <c r="K139" s="194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166</v>
      </c>
      <c r="AU139" s="204" t="s">
        <v>77</v>
      </c>
      <c r="AV139" s="13" t="s">
        <v>77</v>
      </c>
      <c r="AW139" s="13" t="s">
        <v>4</v>
      </c>
      <c r="AX139" s="13" t="s">
        <v>75</v>
      </c>
      <c r="AY139" s="204" t="s">
        <v>156</v>
      </c>
    </row>
    <row r="140" spans="1:65" s="2" customFormat="1" ht="24.2" customHeight="1">
      <c r="A140" s="36"/>
      <c r="B140" s="37"/>
      <c r="C140" s="180" t="s">
        <v>210</v>
      </c>
      <c r="D140" s="180" t="s">
        <v>159</v>
      </c>
      <c r="E140" s="181" t="s">
        <v>261</v>
      </c>
      <c r="F140" s="182" t="s">
        <v>262</v>
      </c>
      <c r="G140" s="183" t="s">
        <v>251</v>
      </c>
      <c r="H140" s="184">
        <v>2.7050000000000001</v>
      </c>
      <c r="I140" s="185"/>
      <c r="J140" s="186">
        <f>ROUND(I140*H140,2)</f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164</v>
      </c>
      <c r="AT140" s="191" t="s">
        <v>159</v>
      </c>
      <c r="AU140" s="191" t="s">
        <v>77</v>
      </c>
      <c r="AY140" s="19" t="s">
        <v>156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75</v>
      </c>
      <c r="BK140" s="192">
        <f>ROUND(I140*H140,2)</f>
        <v>0</v>
      </c>
      <c r="BL140" s="19" t="s">
        <v>164</v>
      </c>
      <c r="BM140" s="191" t="s">
        <v>1513</v>
      </c>
    </row>
    <row r="141" spans="1:65" s="2" customFormat="1" ht="37.9" customHeight="1">
      <c r="A141" s="36"/>
      <c r="B141" s="37"/>
      <c r="C141" s="180" t="s">
        <v>216</v>
      </c>
      <c r="D141" s="180" t="s">
        <v>159</v>
      </c>
      <c r="E141" s="181" t="s">
        <v>265</v>
      </c>
      <c r="F141" s="182" t="s">
        <v>266</v>
      </c>
      <c r="G141" s="183" t="s">
        <v>251</v>
      </c>
      <c r="H141" s="184">
        <v>81.150000000000006</v>
      </c>
      <c r="I141" s="185"/>
      <c r="J141" s="186">
        <f>ROUND(I141*H141,2)</f>
        <v>0</v>
      </c>
      <c r="K141" s="182" t="s">
        <v>163</v>
      </c>
      <c r="L141" s="41"/>
      <c r="M141" s="187" t="s">
        <v>19</v>
      </c>
      <c r="N141" s="188" t="s">
        <v>39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164</v>
      </c>
      <c r="AT141" s="191" t="s">
        <v>159</v>
      </c>
      <c r="AU141" s="191" t="s">
        <v>77</v>
      </c>
      <c r="AY141" s="19" t="s">
        <v>156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75</v>
      </c>
      <c r="BK141" s="192">
        <f>ROUND(I141*H141,2)</f>
        <v>0</v>
      </c>
      <c r="BL141" s="19" t="s">
        <v>164</v>
      </c>
      <c r="BM141" s="191" t="s">
        <v>1514</v>
      </c>
    </row>
    <row r="142" spans="1:65" s="2" customFormat="1" ht="19.5">
      <c r="A142" s="36"/>
      <c r="B142" s="37"/>
      <c r="C142" s="38"/>
      <c r="D142" s="195" t="s">
        <v>257</v>
      </c>
      <c r="E142" s="38"/>
      <c r="F142" s="226" t="s">
        <v>1515</v>
      </c>
      <c r="G142" s="38"/>
      <c r="H142" s="38"/>
      <c r="I142" s="227"/>
      <c r="J142" s="38"/>
      <c r="K142" s="38"/>
      <c r="L142" s="41"/>
      <c r="M142" s="228"/>
      <c r="N142" s="229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257</v>
      </c>
      <c r="AU142" s="19" t="s">
        <v>77</v>
      </c>
    </row>
    <row r="143" spans="1:65" s="13" customFormat="1" ht="11.25">
      <c r="B143" s="193"/>
      <c r="C143" s="194"/>
      <c r="D143" s="195" t="s">
        <v>166</v>
      </c>
      <c r="E143" s="194"/>
      <c r="F143" s="197" t="s">
        <v>1516</v>
      </c>
      <c r="G143" s="194"/>
      <c r="H143" s="198">
        <v>81.150000000000006</v>
      </c>
      <c r="I143" s="199"/>
      <c r="J143" s="194"/>
      <c r="K143" s="194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166</v>
      </c>
      <c r="AU143" s="204" t="s">
        <v>77</v>
      </c>
      <c r="AV143" s="13" t="s">
        <v>77</v>
      </c>
      <c r="AW143" s="13" t="s">
        <v>4</v>
      </c>
      <c r="AX143" s="13" t="s">
        <v>75</v>
      </c>
      <c r="AY143" s="204" t="s">
        <v>156</v>
      </c>
    </row>
    <row r="144" spans="1:65" s="2" customFormat="1" ht="37.9" customHeight="1">
      <c r="A144" s="36"/>
      <c r="B144" s="37"/>
      <c r="C144" s="180" t="s">
        <v>222</v>
      </c>
      <c r="D144" s="180" t="s">
        <v>159</v>
      </c>
      <c r="E144" s="181" t="s">
        <v>270</v>
      </c>
      <c r="F144" s="182" t="s">
        <v>271</v>
      </c>
      <c r="G144" s="183" t="s">
        <v>251</v>
      </c>
      <c r="H144" s="184">
        <v>2.7050000000000001</v>
      </c>
      <c r="I144" s="185"/>
      <c r="J144" s="186">
        <f>ROUND(I144*H144,2)</f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164</v>
      </c>
      <c r="AT144" s="191" t="s">
        <v>159</v>
      </c>
      <c r="AU144" s="191" t="s">
        <v>77</v>
      </c>
      <c r="AY144" s="19" t="s">
        <v>156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75</v>
      </c>
      <c r="BK144" s="192">
        <f>ROUND(I144*H144,2)</f>
        <v>0</v>
      </c>
      <c r="BL144" s="19" t="s">
        <v>164</v>
      </c>
      <c r="BM144" s="191" t="s">
        <v>1517</v>
      </c>
    </row>
    <row r="145" spans="1:65" s="12" customFormat="1" ht="22.9" customHeight="1">
      <c r="B145" s="164"/>
      <c r="C145" s="165"/>
      <c r="D145" s="166" t="s">
        <v>67</v>
      </c>
      <c r="E145" s="178" t="s">
        <v>273</v>
      </c>
      <c r="F145" s="178" t="s">
        <v>274</v>
      </c>
      <c r="G145" s="165"/>
      <c r="H145" s="165"/>
      <c r="I145" s="168"/>
      <c r="J145" s="179">
        <f>BK145</f>
        <v>0</v>
      </c>
      <c r="K145" s="165"/>
      <c r="L145" s="170"/>
      <c r="M145" s="171"/>
      <c r="N145" s="172"/>
      <c r="O145" s="172"/>
      <c r="P145" s="173">
        <f>SUM(P146:P149)</f>
        <v>0</v>
      </c>
      <c r="Q145" s="172"/>
      <c r="R145" s="173">
        <f>SUM(R146:R149)</f>
        <v>0</v>
      </c>
      <c r="S145" s="172"/>
      <c r="T145" s="174">
        <f>SUM(T146:T149)</f>
        <v>0</v>
      </c>
      <c r="AR145" s="175" t="s">
        <v>75</v>
      </c>
      <c r="AT145" s="176" t="s">
        <v>67</v>
      </c>
      <c r="AU145" s="176" t="s">
        <v>75</v>
      </c>
      <c r="AY145" s="175" t="s">
        <v>156</v>
      </c>
      <c r="BK145" s="177">
        <f>SUM(BK146:BK149)</f>
        <v>0</v>
      </c>
    </row>
    <row r="146" spans="1:65" s="2" customFormat="1" ht="49.15" customHeight="1">
      <c r="A146" s="36"/>
      <c r="B146" s="37"/>
      <c r="C146" s="180" t="s">
        <v>229</v>
      </c>
      <c r="D146" s="180" t="s">
        <v>159</v>
      </c>
      <c r="E146" s="181" t="s">
        <v>276</v>
      </c>
      <c r="F146" s="182" t="s">
        <v>277</v>
      </c>
      <c r="G146" s="183" t="s">
        <v>251</v>
      </c>
      <c r="H146" s="184">
        <v>7.367</v>
      </c>
      <c r="I146" s="185"/>
      <c r="J146" s="186">
        <f>ROUND(I146*H146,2)</f>
        <v>0</v>
      </c>
      <c r="K146" s="182" t="s">
        <v>163</v>
      </c>
      <c r="L146" s="41"/>
      <c r="M146" s="187" t="s">
        <v>19</v>
      </c>
      <c r="N146" s="188" t="s">
        <v>39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164</v>
      </c>
      <c r="AT146" s="191" t="s">
        <v>159</v>
      </c>
      <c r="AU146" s="191" t="s">
        <v>77</v>
      </c>
      <c r="AY146" s="19" t="s">
        <v>156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75</v>
      </c>
      <c r="BK146" s="192">
        <f>ROUND(I146*H146,2)</f>
        <v>0</v>
      </c>
      <c r="BL146" s="19" t="s">
        <v>164</v>
      </c>
      <c r="BM146" s="191" t="s">
        <v>1518</v>
      </c>
    </row>
    <row r="147" spans="1:65" s="2" customFormat="1" ht="62.65" customHeight="1">
      <c r="A147" s="36"/>
      <c r="B147" s="37"/>
      <c r="C147" s="180" t="s">
        <v>236</v>
      </c>
      <c r="D147" s="180" t="s">
        <v>159</v>
      </c>
      <c r="E147" s="181" t="s">
        <v>279</v>
      </c>
      <c r="F147" s="182" t="s">
        <v>280</v>
      </c>
      <c r="G147" s="183" t="s">
        <v>251</v>
      </c>
      <c r="H147" s="184">
        <v>14.734</v>
      </c>
      <c r="I147" s="185"/>
      <c r="J147" s="186">
        <f>ROUND(I147*H147,2)</f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164</v>
      </c>
      <c r="AT147" s="191" t="s">
        <v>159</v>
      </c>
      <c r="AU147" s="191" t="s">
        <v>77</v>
      </c>
      <c r="AY147" s="19" t="s">
        <v>156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75</v>
      </c>
      <c r="BK147" s="192">
        <f>ROUND(I147*H147,2)</f>
        <v>0</v>
      </c>
      <c r="BL147" s="19" t="s">
        <v>164</v>
      </c>
      <c r="BM147" s="191" t="s">
        <v>1519</v>
      </c>
    </row>
    <row r="148" spans="1:65" s="2" customFormat="1" ht="19.5">
      <c r="A148" s="36"/>
      <c r="B148" s="37"/>
      <c r="C148" s="38"/>
      <c r="D148" s="195" t="s">
        <v>257</v>
      </c>
      <c r="E148" s="38"/>
      <c r="F148" s="226" t="s">
        <v>1520</v>
      </c>
      <c r="G148" s="38"/>
      <c r="H148" s="38"/>
      <c r="I148" s="227"/>
      <c r="J148" s="38"/>
      <c r="K148" s="38"/>
      <c r="L148" s="41"/>
      <c r="M148" s="228"/>
      <c r="N148" s="229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257</v>
      </c>
      <c r="AU148" s="19" t="s">
        <v>77</v>
      </c>
    </row>
    <row r="149" spans="1:65" s="13" customFormat="1" ht="11.25">
      <c r="B149" s="193"/>
      <c r="C149" s="194"/>
      <c r="D149" s="195" t="s">
        <v>166</v>
      </c>
      <c r="E149" s="194"/>
      <c r="F149" s="197" t="s">
        <v>1521</v>
      </c>
      <c r="G149" s="194"/>
      <c r="H149" s="198">
        <v>14.734</v>
      </c>
      <c r="I149" s="199"/>
      <c r="J149" s="194"/>
      <c r="K149" s="194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166</v>
      </c>
      <c r="AU149" s="204" t="s">
        <v>77</v>
      </c>
      <c r="AV149" s="13" t="s">
        <v>77</v>
      </c>
      <c r="AW149" s="13" t="s">
        <v>4</v>
      </c>
      <c r="AX149" s="13" t="s">
        <v>75</v>
      </c>
      <c r="AY149" s="204" t="s">
        <v>156</v>
      </c>
    </row>
    <row r="150" spans="1:65" s="12" customFormat="1" ht="25.9" customHeight="1">
      <c r="B150" s="164"/>
      <c r="C150" s="165"/>
      <c r="D150" s="166" t="s">
        <v>67</v>
      </c>
      <c r="E150" s="167" t="s">
        <v>284</v>
      </c>
      <c r="F150" s="167" t="s">
        <v>285</v>
      </c>
      <c r="G150" s="165"/>
      <c r="H150" s="165"/>
      <c r="I150" s="168"/>
      <c r="J150" s="169">
        <f>BK150</f>
        <v>0</v>
      </c>
      <c r="K150" s="165"/>
      <c r="L150" s="170"/>
      <c r="M150" s="171"/>
      <c r="N150" s="172"/>
      <c r="O150" s="172"/>
      <c r="P150" s="173">
        <f>P151+P169+P178+P206+P224</f>
        <v>0</v>
      </c>
      <c r="Q150" s="172"/>
      <c r="R150" s="173">
        <f>R151+R169+R178+R206+R224</f>
        <v>2.8589629800000003</v>
      </c>
      <c r="S150" s="172"/>
      <c r="T150" s="174">
        <f>T151+T169+T178+T206+T224</f>
        <v>2.5709032099999996</v>
      </c>
      <c r="AR150" s="175" t="s">
        <v>77</v>
      </c>
      <c r="AT150" s="176" t="s">
        <v>67</v>
      </c>
      <c r="AU150" s="176" t="s">
        <v>68</v>
      </c>
      <c r="AY150" s="175" t="s">
        <v>156</v>
      </c>
      <c r="BK150" s="177">
        <f>BK151+BK169+BK178+BK206+BK224</f>
        <v>0</v>
      </c>
    </row>
    <row r="151" spans="1:65" s="12" customFormat="1" ht="22.9" customHeight="1">
      <c r="B151" s="164"/>
      <c r="C151" s="165"/>
      <c r="D151" s="166" t="s">
        <v>67</v>
      </c>
      <c r="E151" s="178" t="s">
        <v>286</v>
      </c>
      <c r="F151" s="178" t="s">
        <v>287</v>
      </c>
      <c r="G151" s="165"/>
      <c r="H151" s="165"/>
      <c r="I151" s="168"/>
      <c r="J151" s="179">
        <f>BK151</f>
        <v>0</v>
      </c>
      <c r="K151" s="165"/>
      <c r="L151" s="170"/>
      <c r="M151" s="171"/>
      <c r="N151" s="172"/>
      <c r="O151" s="172"/>
      <c r="P151" s="173">
        <f>SUM(P152:P168)</f>
        <v>0</v>
      </c>
      <c r="Q151" s="172"/>
      <c r="R151" s="173">
        <f>SUM(R152:R168)</f>
        <v>1.75413478</v>
      </c>
      <c r="S151" s="172"/>
      <c r="T151" s="174">
        <f>SUM(T152:T168)</f>
        <v>1.1742839999999999</v>
      </c>
      <c r="AR151" s="175" t="s">
        <v>77</v>
      </c>
      <c r="AT151" s="176" t="s">
        <v>67</v>
      </c>
      <c r="AU151" s="176" t="s">
        <v>75</v>
      </c>
      <c r="AY151" s="175" t="s">
        <v>156</v>
      </c>
      <c r="BK151" s="177">
        <f>SUM(BK152:BK168)</f>
        <v>0</v>
      </c>
    </row>
    <row r="152" spans="1:65" s="2" customFormat="1" ht="37.9" customHeight="1">
      <c r="A152" s="36"/>
      <c r="B152" s="37"/>
      <c r="C152" s="180" t="s">
        <v>243</v>
      </c>
      <c r="D152" s="180" t="s">
        <v>159</v>
      </c>
      <c r="E152" s="181" t="s">
        <v>1522</v>
      </c>
      <c r="F152" s="182" t="s">
        <v>1523</v>
      </c>
      <c r="G152" s="183" t="s">
        <v>162</v>
      </c>
      <c r="H152" s="184">
        <v>65.238</v>
      </c>
      <c r="I152" s="185"/>
      <c r="J152" s="186">
        <f>ROUND(I152*H152,2)</f>
        <v>0</v>
      </c>
      <c r="K152" s="182" t="s">
        <v>163</v>
      </c>
      <c r="L152" s="41"/>
      <c r="M152" s="187" t="s">
        <v>19</v>
      </c>
      <c r="N152" s="188" t="s">
        <v>39</v>
      </c>
      <c r="O152" s="66"/>
      <c r="P152" s="189">
        <f>O152*H152</f>
        <v>0</v>
      </c>
      <c r="Q152" s="189">
        <v>1.9560000000000001E-2</v>
      </c>
      <c r="R152" s="189">
        <f>Q152*H152</f>
        <v>1.27605528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253</v>
      </c>
      <c r="AT152" s="191" t="s">
        <v>159</v>
      </c>
      <c r="AU152" s="191" t="s">
        <v>77</v>
      </c>
      <c r="AY152" s="19" t="s">
        <v>156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75</v>
      </c>
      <c r="BK152" s="192">
        <f>ROUND(I152*H152,2)</f>
        <v>0</v>
      </c>
      <c r="BL152" s="19" t="s">
        <v>253</v>
      </c>
      <c r="BM152" s="191" t="s">
        <v>1524</v>
      </c>
    </row>
    <row r="153" spans="1:65" s="13" customFormat="1" ht="11.25">
      <c r="B153" s="193"/>
      <c r="C153" s="194"/>
      <c r="D153" s="195" t="s">
        <v>166</v>
      </c>
      <c r="E153" s="196" t="s">
        <v>19</v>
      </c>
      <c r="F153" s="197" t="s">
        <v>1525</v>
      </c>
      <c r="G153" s="194"/>
      <c r="H153" s="198">
        <v>65.238</v>
      </c>
      <c r="I153" s="199"/>
      <c r="J153" s="194"/>
      <c r="K153" s="194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166</v>
      </c>
      <c r="AU153" s="204" t="s">
        <v>77</v>
      </c>
      <c r="AV153" s="13" t="s">
        <v>77</v>
      </c>
      <c r="AW153" s="13" t="s">
        <v>30</v>
      </c>
      <c r="AX153" s="13" t="s">
        <v>68</v>
      </c>
      <c r="AY153" s="204" t="s">
        <v>156</v>
      </c>
    </row>
    <row r="154" spans="1:65" s="14" customFormat="1" ht="11.25">
      <c r="B154" s="205"/>
      <c r="C154" s="206"/>
      <c r="D154" s="195" t="s">
        <v>166</v>
      </c>
      <c r="E154" s="207" t="s">
        <v>19</v>
      </c>
      <c r="F154" s="208" t="s">
        <v>168</v>
      </c>
      <c r="G154" s="206"/>
      <c r="H154" s="209">
        <v>65.238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166</v>
      </c>
      <c r="AU154" s="215" t="s">
        <v>77</v>
      </c>
      <c r="AV154" s="14" t="s">
        <v>164</v>
      </c>
      <c r="AW154" s="14" t="s">
        <v>30</v>
      </c>
      <c r="AX154" s="14" t="s">
        <v>75</v>
      </c>
      <c r="AY154" s="215" t="s">
        <v>156</v>
      </c>
    </row>
    <row r="155" spans="1:65" s="2" customFormat="1" ht="24.2" customHeight="1">
      <c r="A155" s="36"/>
      <c r="B155" s="37"/>
      <c r="C155" s="180" t="s">
        <v>8</v>
      </c>
      <c r="D155" s="180" t="s">
        <v>159</v>
      </c>
      <c r="E155" s="181" t="s">
        <v>294</v>
      </c>
      <c r="F155" s="182" t="s">
        <v>295</v>
      </c>
      <c r="G155" s="183" t="s">
        <v>296</v>
      </c>
      <c r="H155" s="184">
        <v>287.95</v>
      </c>
      <c r="I155" s="185"/>
      <c r="J155" s="186">
        <f>ROUND(I155*H155,2)</f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1.0000000000000001E-5</v>
      </c>
      <c r="R155" s="189">
        <f>Q155*H155</f>
        <v>2.8795000000000001E-3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75</v>
      </c>
      <c r="BK155" s="192">
        <f>ROUND(I155*H155,2)</f>
        <v>0</v>
      </c>
      <c r="BL155" s="19" t="s">
        <v>253</v>
      </c>
      <c r="BM155" s="191" t="s">
        <v>1526</v>
      </c>
    </row>
    <row r="156" spans="1:65" s="13" customFormat="1" ht="11.25">
      <c r="B156" s="193"/>
      <c r="C156" s="194"/>
      <c r="D156" s="195" t="s">
        <v>166</v>
      </c>
      <c r="E156" s="196" t="s">
        <v>19</v>
      </c>
      <c r="F156" s="197" t="s">
        <v>1527</v>
      </c>
      <c r="G156" s="194"/>
      <c r="H156" s="198">
        <v>215.25</v>
      </c>
      <c r="I156" s="199"/>
      <c r="J156" s="194"/>
      <c r="K156" s="194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166</v>
      </c>
      <c r="AU156" s="204" t="s">
        <v>77</v>
      </c>
      <c r="AV156" s="13" t="s">
        <v>77</v>
      </c>
      <c r="AW156" s="13" t="s">
        <v>30</v>
      </c>
      <c r="AX156" s="13" t="s">
        <v>68</v>
      </c>
      <c r="AY156" s="204" t="s">
        <v>156</v>
      </c>
    </row>
    <row r="157" spans="1:65" s="13" customFormat="1" ht="11.25">
      <c r="B157" s="193"/>
      <c r="C157" s="194"/>
      <c r="D157" s="195" t="s">
        <v>166</v>
      </c>
      <c r="E157" s="196" t="s">
        <v>19</v>
      </c>
      <c r="F157" s="197" t="s">
        <v>1528</v>
      </c>
      <c r="G157" s="194"/>
      <c r="H157" s="198">
        <v>72.7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166</v>
      </c>
      <c r="AU157" s="204" t="s">
        <v>77</v>
      </c>
      <c r="AV157" s="13" t="s">
        <v>77</v>
      </c>
      <c r="AW157" s="13" t="s">
        <v>30</v>
      </c>
      <c r="AX157" s="13" t="s">
        <v>68</v>
      </c>
      <c r="AY157" s="204" t="s">
        <v>156</v>
      </c>
    </row>
    <row r="158" spans="1:65" s="14" customFormat="1" ht="11.25">
      <c r="B158" s="205"/>
      <c r="C158" s="206"/>
      <c r="D158" s="195" t="s">
        <v>166</v>
      </c>
      <c r="E158" s="207" t="s">
        <v>19</v>
      </c>
      <c r="F158" s="208" t="s">
        <v>168</v>
      </c>
      <c r="G158" s="206"/>
      <c r="H158" s="209">
        <v>287.95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166</v>
      </c>
      <c r="AU158" s="215" t="s">
        <v>77</v>
      </c>
      <c r="AV158" s="14" t="s">
        <v>164</v>
      </c>
      <c r="AW158" s="14" t="s">
        <v>30</v>
      </c>
      <c r="AX158" s="14" t="s">
        <v>75</v>
      </c>
      <c r="AY158" s="215" t="s">
        <v>156</v>
      </c>
    </row>
    <row r="159" spans="1:65" s="2" customFormat="1" ht="14.45" customHeight="1">
      <c r="A159" s="36"/>
      <c r="B159" s="37"/>
      <c r="C159" s="230" t="s">
        <v>253</v>
      </c>
      <c r="D159" s="230" t="s">
        <v>300</v>
      </c>
      <c r="E159" s="231" t="s">
        <v>301</v>
      </c>
      <c r="F159" s="232" t="s">
        <v>302</v>
      </c>
      <c r="G159" s="233" t="s">
        <v>207</v>
      </c>
      <c r="H159" s="234">
        <v>0.86399999999999999</v>
      </c>
      <c r="I159" s="235"/>
      <c r="J159" s="236">
        <f>ROUND(I159*H159,2)</f>
        <v>0</v>
      </c>
      <c r="K159" s="232" t="s">
        <v>163</v>
      </c>
      <c r="L159" s="237"/>
      <c r="M159" s="238" t="s">
        <v>19</v>
      </c>
      <c r="N159" s="239" t="s">
        <v>39</v>
      </c>
      <c r="O159" s="66"/>
      <c r="P159" s="189">
        <f>O159*H159</f>
        <v>0</v>
      </c>
      <c r="Q159" s="189">
        <v>0.55000000000000004</v>
      </c>
      <c r="R159" s="189">
        <f>Q159*H159</f>
        <v>0.47520000000000001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303</v>
      </c>
      <c r="AT159" s="191" t="s">
        <v>300</v>
      </c>
      <c r="AU159" s="191" t="s">
        <v>77</v>
      </c>
      <c r="AY159" s="19" t="s">
        <v>156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75</v>
      </c>
      <c r="BK159" s="192">
        <f>ROUND(I159*H159,2)</f>
        <v>0</v>
      </c>
      <c r="BL159" s="19" t="s">
        <v>253</v>
      </c>
      <c r="BM159" s="191" t="s">
        <v>1529</v>
      </c>
    </row>
    <row r="160" spans="1:65" s="13" customFormat="1" ht="11.25">
      <c r="B160" s="193"/>
      <c r="C160" s="194"/>
      <c r="D160" s="195" t="s">
        <v>166</v>
      </c>
      <c r="E160" s="196" t="s">
        <v>19</v>
      </c>
      <c r="F160" s="197" t="s">
        <v>1530</v>
      </c>
      <c r="G160" s="194"/>
      <c r="H160" s="198">
        <v>0.86399999999999999</v>
      </c>
      <c r="I160" s="199"/>
      <c r="J160" s="194"/>
      <c r="K160" s="194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166</v>
      </c>
      <c r="AU160" s="204" t="s">
        <v>77</v>
      </c>
      <c r="AV160" s="13" t="s">
        <v>77</v>
      </c>
      <c r="AW160" s="13" t="s">
        <v>30</v>
      </c>
      <c r="AX160" s="13" t="s">
        <v>68</v>
      </c>
      <c r="AY160" s="204" t="s">
        <v>156</v>
      </c>
    </row>
    <row r="161" spans="1:65" s="14" customFormat="1" ht="11.25">
      <c r="B161" s="205"/>
      <c r="C161" s="206"/>
      <c r="D161" s="195" t="s">
        <v>166</v>
      </c>
      <c r="E161" s="207" t="s">
        <v>19</v>
      </c>
      <c r="F161" s="208" t="s">
        <v>168</v>
      </c>
      <c r="G161" s="206"/>
      <c r="H161" s="209">
        <v>0.86399999999999999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166</v>
      </c>
      <c r="AU161" s="215" t="s">
        <v>77</v>
      </c>
      <c r="AV161" s="14" t="s">
        <v>164</v>
      </c>
      <c r="AW161" s="14" t="s">
        <v>30</v>
      </c>
      <c r="AX161" s="14" t="s">
        <v>75</v>
      </c>
      <c r="AY161" s="215" t="s">
        <v>156</v>
      </c>
    </row>
    <row r="162" spans="1:65" s="2" customFormat="1" ht="14.45" customHeight="1">
      <c r="A162" s="36"/>
      <c r="B162" s="37"/>
      <c r="C162" s="180" t="s">
        <v>260</v>
      </c>
      <c r="D162" s="180" t="s">
        <v>159</v>
      </c>
      <c r="E162" s="181" t="s">
        <v>307</v>
      </c>
      <c r="F162" s="182" t="s">
        <v>308</v>
      </c>
      <c r="G162" s="183" t="s">
        <v>162</v>
      </c>
      <c r="H162" s="184">
        <v>65.238</v>
      </c>
      <c r="I162" s="185"/>
      <c r="J162" s="186">
        <f>ROUND(I162*H162,2)</f>
        <v>0</v>
      </c>
      <c r="K162" s="182" t="s">
        <v>163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1.7999999999999999E-2</v>
      </c>
      <c r="T162" s="190">
        <f>S162*H162</f>
        <v>1.1742839999999999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75</v>
      </c>
      <c r="BK162" s="192">
        <f>ROUND(I162*H162,2)</f>
        <v>0</v>
      </c>
      <c r="BL162" s="19" t="s">
        <v>253</v>
      </c>
      <c r="BM162" s="191" t="s">
        <v>1531</v>
      </c>
    </row>
    <row r="163" spans="1:65" s="15" customFormat="1" ht="11.25">
      <c r="B163" s="216"/>
      <c r="C163" s="217"/>
      <c r="D163" s="195" t="s">
        <v>166</v>
      </c>
      <c r="E163" s="218" t="s">
        <v>19</v>
      </c>
      <c r="F163" s="219" t="s">
        <v>310</v>
      </c>
      <c r="G163" s="217"/>
      <c r="H163" s="218" t="s">
        <v>19</v>
      </c>
      <c r="I163" s="220"/>
      <c r="J163" s="217"/>
      <c r="K163" s="217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166</v>
      </c>
      <c r="AU163" s="225" t="s">
        <v>77</v>
      </c>
      <c r="AV163" s="15" t="s">
        <v>75</v>
      </c>
      <c r="AW163" s="15" t="s">
        <v>30</v>
      </c>
      <c r="AX163" s="15" t="s">
        <v>68</v>
      </c>
      <c r="AY163" s="225" t="s">
        <v>156</v>
      </c>
    </row>
    <row r="164" spans="1:65" s="13" customFormat="1" ht="11.25">
      <c r="B164" s="193"/>
      <c r="C164" s="194"/>
      <c r="D164" s="195" t="s">
        <v>166</v>
      </c>
      <c r="E164" s="196" t="s">
        <v>19</v>
      </c>
      <c r="F164" s="197" t="s">
        <v>1532</v>
      </c>
      <c r="G164" s="194"/>
      <c r="H164" s="198">
        <v>47.774999999999999</v>
      </c>
      <c r="I164" s="199"/>
      <c r="J164" s="194"/>
      <c r="K164" s="194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166</v>
      </c>
      <c r="AU164" s="204" t="s">
        <v>77</v>
      </c>
      <c r="AV164" s="13" t="s">
        <v>77</v>
      </c>
      <c r="AW164" s="13" t="s">
        <v>30</v>
      </c>
      <c r="AX164" s="13" t="s">
        <v>68</v>
      </c>
      <c r="AY164" s="204" t="s">
        <v>156</v>
      </c>
    </row>
    <row r="165" spans="1:65" s="13" customFormat="1" ht="11.25">
      <c r="B165" s="193"/>
      <c r="C165" s="194"/>
      <c r="D165" s="195" t="s">
        <v>166</v>
      </c>
      <c r="E165" s="196" t="s">
        <v>19</v>
      </c>
      <c r="F165" s="197" t="s">
        <v>1533</v>
      </c>
      <c r="G165" s="194"/>
      <c r="H165" s="198">
        <v>17.463000000000001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166</v>
      </c>
      <c r="AU165" s="204" t="s">
        <v>77</v>
      </c>
      <c r="AV165" s="13" t="s">
        <v>77</v>
      </c>
      <c r="AW165" s="13" t="s">
        <v>30</v>
      </c>
      <c r="AX165" s="13" t="s">
        <v>68</v>
      </c>
      <c r="AY165" s="204" t="s">
        <v>156</v>
      </c>
    </row>
    <row r="166" spans="1:65" s="14" customFormat="1" ht="11.25">
      <c r="B166" s="205"/>
      <c r="C166" s="206"/>
      <c r="D166" s="195" t="s">
        <v>166</v>
      </c>
      <c r="E166" s="207" t="s">
        <v>19</v>
      </c>
      <c r="F166" s="208" t="s">
        <v>168</v>
      </c>
      <c r="G166" s="206"/>
      <c r="H166" s="209">
        <v>65.238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166</v>
      </c>
      <c r="AU166" s="215" t="s">
        <v>77</v>
      </c>
      <c r="AV166" s="14" t="s">
        <v>164</v>
      </c>
      <c r="AW166" s="14" t="s">
        <v>30</v>
      </c>
      <c r="AX166" s="14" t="s">
        <v>75</v>
      </c>
      <c r="AY166" s="215" t="s">
        <v>156</v>
      </c>
    </row>
    <row r="167" spans="1:65" s="2" customFormat="1" ht="49.15" customHeight="1">
      <c r="A167" s="36"/>
      <c r="B167" s="37"/>
      <c r="C167" s="180" t="s">
        <v>264</v>
      </c>
      <c r="D167" s="180" t="s">
        <v>159</v>
      </c>
      <c r="E167" s="181" t="s">
        <v>313</v>
      </c>
      <c r="F167" s="182" t="s">
        <v>314</v>
      </c>
      <c r="G167" s="183" t="s">
        <v>251</v>
      </c>
      <c r="H167" s="184">
        <v>1.754</v>
      </c>
      <c r="I167" s="185"/>
      <c r="J167" s="186">
        <f>ROUND(I167*H167,2)</f>
        <v>0</v>
      </c>
      <c r="K167" s="182" t="s">
        <v>163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253</v>
      </c>
      <c r="AT167" s="191" t="s">
        <v>159</v>
      </c>
      <c r="AU167" s="191" t="s">
        <v>77</v>
      </c>
      <c r="AY167" s="19" t="s">
        <v>156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75</v>
      </c>
      <c r="BK167" s="192">
        <f>ROUND(I167*H167,2)</f>
        <v>0</v>
      </c>
      <c r="BL167" s="19" t="s">
        <v>253</v>
      </c>
      <c r="BM167" s="191" t="s">
        <v>1534</v>
      </c>
    </row>
    <row r="168" spans="1:65" s="2" customFormat="1" ht="49.15" customHeight="1">
      <c r="A168" s="36"/>
      <c r="B168" s="37"/>
      <c r="C168" s="180" t="s">
        <v>269</v>
      </c>
      <c r="D168" s="180" t="s">
        <v>159</v>
      </c>
      <c r="E168" s="181" t="s">
        <v>317</v>
      </c>
      <c r="F168" s="182" t="s">
        <v>318</v>
      </c>
      <c r="G168" s="183" t="s">
        <v>251</v>
      </c>
      <c r="H168" s="184">
        <v>1.754</v>
      </c>
      <c r="I168" s="185"/>
      <c r="J168" s="186">
        <f>ROUND(I168*H168,2)</f>
        <v>0</v>
      </c>
      <c r="K168" s="182" t="s">
        <v>163</v>
      </c>
      <c r="L168" s="41"/>
      <c r="M168" s="187" t="s">
        <v>19</v>
      </c>
      <c r="N168" s="188" t="s">
        <v>39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253</v>
      </c>
      <c r="AT168" s="191" t="s">
        <v>159</v>
      </c>
      <c r="AU168" s="191" t="s">
        <v>77</v>
      </c>
      <c r="AY168" s="19" t="s">
        <v>156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75</v>
      </c>
      <c r="BK168" s="192">
        <f>ROUND(I168*H168,2)</f>
        <v>0</v>
      </c>
      <c r="BL168" s="19" t="s">
        <v>253</v>
      </c>
      <c r="BM168" s="191" t="s">
        <v>1535</v>
      </c>
    </row>
    <row r="169" spans="1:65" s="12" customFormat="1" ht="22.9" customHeight="1">
      <c r="B169" s="164"/>
      <c r="C169" s="165"/>
      <c r="D169" s="166" t="s">
        <v>67</v>
      </c>
      <c r="E169" s="178" t="s">
        <v>398</v>
      </c>
      <c r="F169" s="178" t="s">
        <v>399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SUM(P170:P177)</f>
        <v>0</v>
      </c>
      <c r="Q169" s="172"/>
      <c r="R169" s="173">
        <f>SUM(R170:R177)</f>
        <v>0</v>
      </c>
      <c r="S169" s="172"/>
      <c r="T169" s="174">
        <f>SUM(T170:T177)</f>
        <v>1.0619699999999999</v>
      </c>
      <c r="AR169" s="175" t="s">
        <v>77</v>
      </c>
      <c r="AT169" s="176" t="s">
        <v>67</v>
      </c>
      <c r="AU169" s="176" t="s">
        <v>75</v>
      </c>
      <c r="AY169" s="175" t="s">
        <v>156</v>
      </c>
      <c r="BK169" s="177">
        <f>SUM(BK170:BK177)</f>
        <v>0</v>
      </c>
    </row>
    <row r="170" spans="1:65" s="2" customFormat="1" ht="24.2" customHeight="1">
      <c r="A170" s="36"/>
      <c r="B170" s="37"/>
      <c r="C170" s="180" t="s">
        <v>275</v>
      </c>
      <c r="D170" s="180" t="s">
        <v>159</v>
      </c>
      <c r="E170" s="181" t="s">
        <v>401</v>
      </c>
      <c r="F170" s="182" t="s">
        <v>402</v>
      </c>
      <c r="G170" s="183" t="s">
        <v>296</v>
      </c>
      <c r="H170" s="184">
        <v>83.4</v>
      </c>
      <c r="I170" s="185"/>
      <c r="J170" s="186">
        <f>ROUND(I170*H170,2)</f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1E-3</v>
      </c>
      <c r="T170" s="190">
        <f>S170*H170</f>
        <v>8.3400000000000002E-2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253</v>
      </c>
      <c r="AT170" s="191" t="s">
        <v>159</v>
      </c>
      <c r="AU170" s="191" t="s">
        <v>77</v>
      </c>
      <c r="AY170" s="19" t="s">
        <v>156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75</v>
      </c>
      <c r="BK170" s="192">
        <f>ROUND(I170*H170,2)</f>
        <v>0</v>
      </c>
      <c r="BL170" s="19" t="s">
        <v>253</v>
      </c>
      <c r="BM170" s="191" t="s">
        <v>1536</v>
      </c>
    </row>
    <row r="171" spans="1:65" s="13" customFormat="1" ht="11.25">
      <c r="B171" s="193"/>
      <c r="C171" s="194"/>
      <c r="D171" s="195" t="s">
        <v>166</v>
      </c>
      <c r="E171" s="196" t="s">
        <v>19</v>
      </c>
      <c r="F171" s="197" t="s">
        <v>1537</v>
      </c>
      <c r="G171" s="194"/>
      <c r="H171" s="198">
        <v>48.9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166</v>
      </c>
      <c r="AU171" s="204" t="s">
        <v>77</v>
      </c>
      <c r="AV171" s="13" t="s">
        <v>77</v>
      </c>
      <c r="AW171" s="13" t="s">
        <v>30</v>
      </c>
      <c r="AX171" s="13" t="s">
        <v>68</v>
      </c>
      <c r="AY171" s="204" t="s">
        <v>156</v>
      </c>
    </row>
    <row r="172" spans="1:65" s="13" customFormat="1" ht="11.25">
      <c r="B172" s="193"/>
      <c r="C172" s="194"/>
      <c r="D172" s="195" t="s">
        <v>166</v>
      </c>
      <c r="E172" s="196" t="s">
        <v>19</v>
      </c>
      <c r="F172" s="197" t="s">
        <v>1538</v>
      </c>
      <c r="G172" s="194"/>
      <c r="H172" s="198">
        <v>34.5</v>
      </c>
      <c r="I172" s="199"/>
      <c r="J172" s="194"/>
      <c r="K172" s="194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166</v>
      </c>
      <c r="AU172" s="204" t="s">
        <v>77</v>
      </c>
      <c r="AV172" s="13" t="s">
        <v>77</v>
      </c>
      <c r="AW172" s="13" t="s">
        <v>30</v>
      </c>
      <c r="AX172" s="13" t="s">
        <v>68</v>
      </c>
      <c r="AY172" s="204" t="s">
        <v>156</v>
      </c>
    </row>
    <row r="173" spans="1:65" s="14" customFormat="1" ht="11.25">
      <c r="B173" s="205"/>
      <c r="C173" s="206"/>
      <c r="D173" s="195" t="s">
        <v>166</v>
      </c>
      <c r="E173" s="207" t="s">
        <v>19</v>
      </c>
      <c r="F173" s="208" t="s">
        <v>168</v>
      </c>
      <c r="G173" s="206"/>
      <c r="H173" s="209">
        <v>83.4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166</v>
      </c>
      <c r="AU173" s="215" t="s">
        <v>77</v>
      </c>
      <c r="AV173" s="14" t="s">
        <v>164</v>
      </c>
      <c r="AW173" s="14" t="s">
        <v>30</v>
      </c>
      <c r="AX173" s="14" t="s">
        <v>75</v>
      </c>
      <c r="AY173" s="215" t="s">
        <v>156</v>
      </c>
    </row>
    <row r="174" spans="1:65" s="2" customFormat="1" ht="14.45" customHeight="1">
      <c r="A174" s="36"/>
      <c r="B174" s="37"/>
      <c r="C174" s="180" t="s">
        <v>7</v>
      </c>
      <c r="D174" s="180" t="s">
        <v>159</v>
      </c>
      <c r="E174" s="181" t="s">
        <v>406</v>
      </c>
      <c r="F174" s="182" t="s">
        <v>407</v>
      </c>
      <c r="G174" s="183" t="s">
        <v>162</v>
      </c>
      <c r="H174" s="184">
        <v>65.238</v>
      </c>
      <c r="I174" s="185"/>
      <c r="J174" s="186">
        <f>ROUND(I174*H174,2)</f>
        <v>0</v>
      </c>
      <c r="K174" s="182" t="s">
        <v>163</v>
      </c>
      <c r="L174" s="41"/>
      <c r="M174" s="187" t="s">
        <v>19</v>
      </c>
      <c r="N174" s="188" t="s">
        <v>39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1.4999999999999999E-2</v>
      </c>
      <c r="T174" s="190">
        <f>S174*H174</f>
        <v>0.97856999999999994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253</v>
      </c>
      <c r="AT174" s="191" t="s">
        <v>159</v>
      </c>
      <c r="AU174" s="191" t="s">
        <v>77</v>
      </c>
      <c r="AY174" s="19" t="s">
        <v>156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75</v>
      </c>
      <c r="BK174" s="192">
        <f>ROUND(I174*H174,2)</f>
        <v>0</v>
      </c>
      <c r="BL174" s="19" t="s">
        <v>253</v>
      </c>
      <c r="BM174" s="191" t="s">
        <v>1539</v>
      </c>
    </row>
    <row r="175" spans="1:65" s="13" customFormat="1" ht="11.25">
      <c r="B175" s="193"/>
      <c r="C175" s="194"/>
      <c r="D175" s="195" t="s">
        <v>166</v>
      </c>
      <c r="E175" s="196" t="s">
        <v>19</v>
      </c>
      <c r="F175" s="197" t="s">
        <v>1540</v>
      </c>
      <c r="G175" s="194"/>
      <c r="H175" s="198">
        <v>47.774999999999999</v>
      </c>
      <c r="I175" s="199"/>
      <c r="J175" s="194"/>
      <c r="K175" s="194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166</v>
      </c>
      <c r="AU175" s="204" t="s">
        <v>77</v>
      </c>
      <c r="AV175" s="13" t="s">
        <v>77</v>
      </c>
      <c r="AW175" s="13" t="s">
        <v>30</v>
      </c>
      <c r="AX175" s="13" t="s">
        <v>68</v>
      </c>
      <c r="AY175" s="204" t="s">
        <v>156</v>
      </c>
    </row>
    <row r="176" spans="1:65" s="13" customFormat="1" ht="11.25">
      <c r="B176" s="193"/>
      <c r="C176" s="194"/>
      <c r="D176" s="195" t="s">
        <v>166</v>
      </c>
      <c r="E176" s="196" t="s">
        <v>19</v>
      </c>
      <c r="F176" s="197" t="s">
        <v>1533</v>
      </c>
      <c r="G176" s="194"/>
      <c r="H176" s="198">
        <v>17.463000000000001</v>
      </c>
      <c r="I176" s="199"/>
      <c r="J176" s="194"/>
      <c r="K176" s="194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166</v>
      </c>
      <c r="AU176" s="204" t="s">
        <v>77</v>
      </c>
      <c r="AV176" s="13" t="s">
        <v>77</v>
      </c>
      <c r="AW176" s="13" t="s">
        <v>30</v>
      </c>
      <c r="AX176" s="13" t="s">
        <v>68</v>
      </c>
      <c r="AY176" s="204" t="s">
        <v>156</v>
      </c>
    </row>
    <row r="177" spans="1:65" s="14" customFormat="1" ht="11.25">
      <c r="B177" s="205"/>
      <c r="C177" s="206"/>
      <c r="D177" s="195" t="s">
        <v>166</v>
      </c>
      <c r="E177" s="207" t="s">
        <v>19</v>
      </c>
      <c r="F177" s="208" t="s">
        <v>168</v>
      </c>
      <c r="G177" s="206"/>
      <c r="H177" s="209">
        <v>65.238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166</v>
      </c>
      <c r="AU177" s="215" t="s">
        <v>77</v>
      </c>
      <c r="AV177" s="14" t="s">
        <v>164</v>
      </c>
      <c r="AW177" s="14" t="s">
        <v>30</v>
      </c>
      <c r="AX177" s="14" t="s">
        <v>75</v>
      </c>
      <c r="AY177" s="215" t="s">
        <v>156</v>
      </c>
    </row>
    <row r="178" spans="1:65" s="12" customFormat="1" ht="22.9" customHeight="1">
      <c r="B178" s="164"/>
      <c r="C178" s="165"/>
      <c r="D178" s="166" t="s">
        <v>67</v>
      </c>
      <c r="E178" s="178" t="s">
        <v>410</v>
      </c>
      <c r="F178" s="178" t="s">
        <v>411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SUM(P179:P205)</f>
        <v>0</v>
      </c>
      <c r="Q178" s="172"/>
      <c r="R178" s="173">
        <f>SUM(R179:R205)</f>
        <v>0.54606299000000003</v>
      </c>
      <c r="S178" s="172"/>
      <c r="T178" s="174">
        <f>SUM(T179:T205)</f>
        <v>0.186525</v>
      </c>
      <c r="AR178" s="175" t="s">
        <v>77</v>
      </c>
      <c r="AT178" s="176" t="s">
        <v>67</v>
      </c>
      <c r="AU178" s="176" t="s">
        <v>75</v>
      </c>
      <c r="AY178" s="175" t="s">
        <v>156</v>
      </c>
      <c r="BK178" s="177">
        <f>SUM(BK179:BK205)</f>
        <v>0</v>
      </c>
    </row>
    <row r="179" spans="1:65" s="2" customFormat="1" ht="14.45" customHeight="1">
      <c r="A179" s="36"/>
      <c r="B179" s="37"/>
      <c r="C179" s="180" t="s">
        <v>288</v>
      </c>
      <c r="D179" s="180" t="s">
        <v>159</v>
      </c>
      <c r="E179" s="181" t="s">
        <v>413</v>
      </c>
      <c r="F179" s="182" t="s">
        <v>414</v>
      </c>
      <c r="G179" s="183" t="s">
        <v>162</v>
      </c>
      <c r="H179" s="184">
        <v>65.23</v>
      </c>
      <c r="I179" s="185"/>
      <c r="J179" s="186">
        <f>ROUND(I179*H179,2)</f>
        <v>0</v>
      </c>
      <c r="K179" s="182" t="s">
        <v>163</v>
      </c>
      <c r="L179" s="41"/>
      <c r="M179" s="187" t="s">
        <v>19</v>
      </c>
      <c r="N179" s="188" t="s">
        <v>39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253</v>
      </c>
      <c r="AT179" s="191" t="s">
        <v>159</v>
      </c>
      <c r="AU179" s="191" t="s">
        <v>77</v>
      </c>
      <c r="AY179" s="19" t="s">
        <v>156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75</v>
      </c>
      <c r="BK179" s="192">
        <f>ROUND(I179*H179,2)</f>
        <v>0</v>
      </c>
      <c r="BL179" s="19" t="s">
        <v>253</v>
      </c>
      <c r="BM179" s="191" t="s">
        <v>1541</v>
      </c>
    </row>
    <row r="180" spans="1:65" s="13" customFormat="1" ht="11.25">
      <c r="B180" s="193"/>
      <c r="C180" s="194"/>
      <c r="D180" s="195" t="s">
        <v>166</v>
      </c>
      <c r="E180" s="196" t="s">
        <v>19</v>
      </c>
      <c r="F180" s="197" t="s">
        <v>1542</v>
      </c>
      <c r="G180" s="194"/>
      <c r="H180" s="198">
        <v>65.23</v>
      </c>
      <c r="I180" s="199"/>
      <c r="J180" s="194"/>
      <c r="K180" s="194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166</v>
      </c>
      <c r="AU180" s="204" t="s">
        <v>77</v>
      </c>
      <c r="AV180" s="13" t="s">
        <v>77</v>
      </c>
      <c r="AW180" s="13" t="s">
        <v>30</v>
      </c>
      <c r="AX180" s="13" t="s">
        <v>68</v>
      </c>
      <c r="AY180" s="204" t="s">
        <v>156</v>
      </c>
    </row>
    <row r="181" spans="1:65" s="14" customFormat="1" ht="11.25">
      <c r="B181" s="205"/>
      <c r="C181" s="206"/>
      <c r="D181" s="195" t="s">
        <v>166</v>
      </c>
      <c r="E181" s="207" t="s">
        <v>19</v>
      </c>
      <c r="F181" s="208" t="s">
        <v>168</v>
      </c>
      <c r="G181" s="206"/>
      <c r="H181" s="209">
        <v>65.23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166</v>
      </c>
      <c r="AU181" s="215" t="s">
        <v>77</v>
      </c>
      <c r="AV181" s="14" t="s">
        <v>164</v>
      </c>
      <c r="AW181" s="14" t="s">
        <v>30</v>
      </c>
      <c r="AX181" s="14" t="s">
        <v>75</v>
      </c>
      <c r="AY181" s="215" t="s">
        <v>156</v>
      </c>
    </row>
    <row r="182" spans="1:65" s="2" customFormat="1" ht="24.2" customHeight="1">
      <c r="A182" s="36"/>
      <c r="B182" s="37"/>
      <c r="C182" s="180" t="s">
        <v>293</v>
      </c>
      <c r="D182" s="180" t="s">
        <v>159</v>
      </c>
      <c r="E182" s="181" t="s">
        <v>418</v>
      </c>
      <c r="F182" s="182" t="s">
        <v>419</v>
      </c>
      <c r="G182" s="183" t="s">
        <v>162</v>
      </c>
      <c r="H182" s="184">
        <v>65.23</v>
      </c>
      <c r="I182" s="185"/>
      <c r="J182" s="186">
        <f>ROUND(I182*H182,2)</f>
        <v>0</v>
      </c>
      <c r="K182" s="182" t="s">
        <v>163</v>
      </c>
      <c r="L182" s="41"/>
      <c r="M182" s="187" t="s">
        <v>19</v>
      </c>
      <c r="N182" s="188" t="s">
        <v>39</v>
      </c>
      <c r="O182" s="66"/>
      <c r="P182" s="189">
        <f>O182*H182</f>
        <v>0</v>
      </c>
      <c r="Q182" s="189">
        <v>3.0000000000000001E-5</v>
      </c>
      <c r="R182" s="189">
        <f>Q182*H182</f>
        <v>1.9569000000000001E-3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253</v>
      </c>
      <c r="AT182" s="191" t="s">
        <v>159</v>
      </c>
      <c r="AU182" s="191" t="s">
        <v>77</v>
      </c>
      <c r="AY182" s="19" t="s">
        <v>156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75</v>
      </c>
      <c r="BK182" s="192">
        <f>ROUND(I182*H182,2)</f>
        <v>0</v>
      </c>
      <c r="BL182" s="19" t="s">
        <v>253</v>
      </c>
      <c r="BM182" s="191" t="s">
        <v>1543</v>
      </c>
    </row>
    <row r="183" spans="1:65" s="2" customFormat="1" ht="24.2" customHeight="1">
      <c r="A183" s="36"/>
      <c r="B183" s="37"/>
      <c r="C183" s="180" t="s">
        <v>299</v>
      </c>
      <c r="D183" s="180" t="s">
        <v>159</v>
      </c>
      <c r="E183" s="181" t="s">
        <v>422</v>
      </c>
      <c r="F183" s="182" t="s">
        <v>423</v>
      </c>
      <c r="G183" s="183" t="s">
        <v>162</v>
      </c>
      <c r="H183" s="184">
        <v>65.23</v>
      </c>
      <c r="I183" s="185"/>
      <c r="J183" s="186">
        <f>ROUND(I183*H183,2)</f>
        <v>0</v>
      </c>
      <c r="K183" s="182" t="s">
        <v>163</v>
      </c>
      <c r="L183" s="41"/>
      <c r="M183" s="187" t="s">
        <v>19</v>
      </c>
      <c r="N183" s="188" t="s">
        <v>39</v>
      </c>
      <c r="O183" s="66"/>
      <c r="P183" s="189">
        <f>O183*H183</f>
        <v>0</v>
      </c>
      <c r="Q183" s="189">
        <v>4.5500000000000002E-3</v>
      </c>
      <c r="R183" s="189">
        <f>Q183*H183</f>
        <v>0.29679650000000002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253</v>
      </c>
      <c r="AT183" s="191" t="s">
        <v>159</v>
      </c>
      <c r="AU183" s="191" t="s">
        <v>77</v>
      </c>
      <c r="AY183" s="19" t="s">
        <v>156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75</v>
      </c>
      <c r="BK183" s="192">
        <f>ROUND(I183*H183,2)</f>
        <v>0</v>
      </c>
      <c r="BL183" s="19" t="s">
        <v>253</v>
      </c>
      <c r="BM183" s="191" t="s">
        <v>1544</v>
      </c>
    </row>
    <row r="184" spans="1:65" s="2" customFormat="1" ht="24.2" customHeight="1">
      <c r="A184" s="36"/>
      <c r="B184" s="37"/>
      <c r="C184" s="180" t="s">
        <v>306</v>
      </c>
      <c r="D184" s="180" t="s">
        <v>159</v>
      </c>
      <c r="E184" s="181" t="s">
        <v>426</v>
      </c>
      <c r="F184" s="182" t="s">
        <v>427</v>
      </c>
      <c r="G184" s="183" t="s">
        <v>162</v>
      </c>
      <c r="H184" s="184">
        <v>65.238</v>
      </c>
      <c r="I184" s="185"/>
      <c r="J184" s="186">
        <f>ROUND(I184*H184,2)</f>
        <v>0</v>
      </c>
      <c r="K184" s="182" t="s">
        <v>163</v>
      </c>
      <c r="L184" s="41"/>
      <c r="M184" s="187" t="s">
        <v>19</v>
      </c>
      <c r="N184" s="188" t="s">
        <v>39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2.5000000000000001E-3</v>
      </c>
      <c r="T184" s="190">
        <f>S184*H184</f>
        <v>0.16309499999999999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253</v>
      </c>
      <c r="AT184" s="191" t="s">
        <v>159</v>
      </c>
      <c r="AU184" s="191" t="s">
        <v>77</v>
      </c>
      <c r="AY184" s="19" t="s">
        <v>156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75</v>
      </c>
      <c r="BK184" s="192">
        <f>ROUND(I184*H184,2)</f>
        <v>0</v>
      </c>
      <c r="BL184" s="19" t="s">
        <v>253</v>
      </c>
      <c r="BM184" s="191" t="s">
        <v>1545</v>
      </c>
    </row>
    <row r="185" spans="1:65" s="13" customFormat="1" ht="11.25">
      <c r="B185" s="193"/>
      <c r="C185" s="194"/>
      <c r="D185" s="195" t="s">
        <v>166</v>
      </c>
      <c r="E185" s="196" t="s">
        <v>19</v>
      </c>
      <c r="F185" s="197" t="s">
        <v>1540</v>
      </c>
      <c r="G185" s="194"/>
      <c r="H185" s="198">
        <v>47.774999999999999</v>
      </c>
      <c r="I185" s="199"/>
      <c r="J185" s="194"/>
      <c r="K185" s="194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166</v>
      </c>
      <c r="AU185" s="204" t="s">
        <v>77</v>
      </c>
      <c r="AV185" s="13" t="s">
        <v>77</v>
      </c>
      <c r="AW185" s="13" t="s">
        <v>30</v>
      </c>
      <c r="AX185" s="13" t="s">
        <v>68</v>
      </c>
      <c r="AY185" s="204" t="s">
        <v>156</v>
      </c>
    </row>
    <row r="186" spans="1:65" s="13" customFormat="1" ht="11.25">
      <c r="B186" s="193"/>
      <c r="C186" s="194"/>
      <c r="D186" s="195" t="s">
        <v>166</v>
      </c>
      <c r="E186" s="196" t="s">
        <v>19</v>
      </c>
      <c r="F186" s="197" t="s">
        <v>1533</v>
      </c>
      <c r="G186" s="194"/>
      <c r="H186" s="198">
        <v>17.463000000000001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166</v>
      </c>
      <c r="AU186" s="204" t="s">
        <v>77</v>
      </c>
      <c r="AV186" s="13" t="s">
        <v>77</v>
      </c>
      <c r="AW186" s="13" t="s">
        <v>30</v>
      </c>
      <c r="AX186" s="13" t="s">
        <v>68</v>
      </c>
      <c r="AY186" s="204" t="s">
        <v>156</v>
      </c>
    </row>
    <row r="187" spans="1:65" s="14" customFormat="1" ht="11.25">
      <c r="B187" s="205"/>
      <c r="C187" s="206"/>
      <c r="D187" s="195" t="s">
        <v>166</v>
      </c>
      <c r="E187" s="207" t="s">
        <v>19</v>
      </c>
      <c r="F187" s="208" t="s">
        <v>168</v>
      </c>
      <c r="G187" s="206"/>
      <c r="H187" s="209">
        <v>65.238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166</v>
      </c>
      <c r="AU187" s="215" t="s">
        <v>77</v>
      </c>
      <c r="AV187" s="14" t="s">
        <v>164</v>
      </c>
      <c r="AW187" s="14" t="s">
        <v>30</v>
      </c>
      <c r="AX187" s="14" t="s">
        <v>75</v>
      </c>
      <c r="AY187" s="215" t="s">
        <v>156</v>
      </c>
    </row>
    <row r="188" spans="1:65" s="2" customFormat="1" ht="24.2" customHeight="1">
      <c r="A188" s="36"/>
      <c r="B188" s="37"/>
      <c r="C188" s="180" t="s">
        <v>312</v>
      </c>
      <c r="D188" s="180" t="s">
        <v>159</v>
      </c>
      <c r="E188" s="181" t="s">
        <v>430</v>
      </c>
      <c r="F188" s="182" t="s">
        <v>431</v>
      </c>
      <c r="G188" s="183" t="s">
        <v>162</v>
      </c>
      <c r="H188" s="184">
        <v>65.23</v>
      </c>
      <c r="I188" s="185"/>
      <c r="J188" s="186">
        <f>ROUND(I188*H188,2)</f>
        <v>0</v>
      </c>
      <c r="K188" s="182" t="s">
        <v>163</v>
      </c>
      <c r="L188" s="41"/>
      <c r="M188" s="187" t="s">
        <v>19</v>
      </c>
      <c r="N188" s="188" t="s">
        <v>39</v>
      </c>
      <c r="O188" s="66"/>
      <c r="P188" s="189">
        <f>O188*H188</f>
        <v>0</v>
      </c>
      <c r="Q188" s="189">
        <v>2.9999999999999997E-4</v>
      </c>
      <c r="R188" s="189">
        <f>Q188*H188</f>
        <v>1.9569E-2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253</v>
      </c>
      <c r="AT188" s="191" t="s">
        <v>159</v>
      </c>
      <c r="AU188" s="191" t="s">
        <v>77</v>
      </c>
      <c r="AY188" s="19" t="s">
        <v>156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75</v>
      </c>
      <c r="BK188" s="192">
        <f>ROUND(I188*H188,2)</f>
        <v>0</v>
      </c>
      <c r="BL188" s="19" t="s">
        <v>253</v>
      </c>
      <c r="BM188" s="191" t="s">
        <v>1546</v>
      </c>
    </row>
    <row r="189" spans="1:65" s="2" customFormat="1" ht="14.45" customHeight="1">
      <c r="A189" s="36"/>
      <c r="B189" s="37"/>
      <c r="C189" s="230" t="s">
        <v>316</v>
      </c>
      <c r="D189" s="230" t="s">
        <v>300</v>
      </c>
      <c r="E189" s="231" t="s">
        <v>434</v>
      </c>
      <c r="F189" s="232" t="s">
        <v>435</v>
      </c>
      <c r="G189" s="233" t="s">
        <v>162</v>
      </c>
      <c r="H189" s="234">
        <v>71.753</v>
      </c>
      <c r="I189" s="235"/>
      <c r="J189" s="236">
        <f>ROUND(I189*H189,2)</f>
        <v>0</v>
      </c>
      <c r="K189" s="232" t="s">
        <v>163</v>
      </c>
      <c r="L189" s="237"/>
      <c r="M189" s="238" t="s">
        <v>19</v>
      </c>
      <c r="N189" s="239" t="s">
        <v>39</v>
      </c>
      <c r="O189" s="66"/>
      <c r="P189" s="189">
        <f>O189*H189</f>
        <v>0</v>
      </c>
      <c r="Q189" s="189">
        <v>2.8300000000000001E-3</v>
      </c>
      <c r="R189" s="189">
        <f>Q189*H189</f>
        <v>0.20306099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303</v>
      </c>
      <c r="AT189" s="191" t="s">
        <v>300</v>
      </c>
      <c r="AU189" s="191" t="s">
        <v>77</v>
      </c>
      <c r="AY189" s="19" t="s">
        <v>156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75</v>
      </c>
      <c r="BK189" s="192">
        <f>ROUND(I189*H189,2)</f>
        <v>0</v>
      </c>
      <c r="BL189" s="19" t="s">
        <v>253</v>
      </c>
      <c r="BM189" s="191" t="s">
        <v>1547</v>
      </c>
    </row>
    <row r="190" spans="1:65" s="13" customFormat="1" ht="11.25">
      <c r="B190" s="193"/>
      <c r="C190" s="194"/>
      <c r="D190" s="195" t="s">
        <v>166</v>
      </c>
      <c r="E190" s="196" t="s">
        <v>19</v>
      </c>
      <c r="F190" s="197" t="s">
        <v>1548</v>
      </c>
      <c r="G190" s="194"/>
      <c r="H190" s="198">
        <v>71.753</v>
      </c>
      <c r="I190" s="199"/>
      <c r="J190" s="194"/>
      <c r="K190" s="194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166</v>
      </c>
      <c r="AU190" s="204" t="s">
        <v>77</v>
      </c>
      <c r="AV190" s="13" t="s">
        <v>77</v>
      </c>
      <c r="AW190" s="13" t="s">
        <v>30</v>
      </c>
      <c r="AX190" s="13" t="s">
        <v>68</v>
      </c>
      <c r="AY190" s="204" t="s">
        <v>156</v>
      </c>
    </row>
    <row r="191" spans="1:65" s="14" customFormat="1" ht="11.25">
      <c r="B191" s="205"/>
      <c r="C191" s="206"/>
      <c r="D191" s="195" t="s">
        <v>166</v>
      </c>
      <c r="E191" s="207" t="s">
        <v>19</v>
      </c>
      <c r="F191" s="208" t="s">
        <v>168</v>
      </c>
      <c r="G191" s="206"/>
      <c r="H191" s="209">
        <v>71.753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166</v>
      </c>
      <c r="AU191" s="215" t="s">
        <v>77</v>
      </c>
      <c r="AV191" s="14" t="s">
        <v>164</v>
      </c>
      <c r="AW191" s="14" t="s">
        <v>30</v>
      </c>
      <c r="AX191" s="14" t="s">
        <v>75</v>
      </c>
      <c r="AY191" s="215" t="s">
        <v>156</v>
      </c>
    </row>
    <row r="192" spans="1:65" s="2" customFormat="1" ht="14.45" customHeight="1">
      <c r="A192" s="36"/>
      <c r="B192" s="37"/>
      <c r="C192" s="180" t="s">
        <v>322</v>
      </c>
      <c r="D192" s="180" t="s">
        <v>159</v>
      </c>
      <c r="E192" s="181" t="s">
        <v>439</v>
      </c>
      <c r="F192" s="182" t="s">
        <v>440</v>
      </c>
      <c r="G192" s="183" t="s">
        <v>296</v>
      </c>
      <c r="H192" s="184">
        <v>78.099999999999994</v>
      </c>
      <c r="I192" s="185"/>
      <c r="J192" s="186">
        <f>ROUND(I192*H192,2)</f>
        <v>0</v>
      </c>
      <c r="K192" s="182" t="s">
        <v>163</v>
      </c>
      <c r="L192" s="41"/>
      <c r="M192" s="187" t="s">
        <v>19</v>
      </c>
      <c r="N192" s="188" t="s">
        <v>39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2.9999999999999997E-4</v>
      </c>
      <c r="T192" s="190">
        <f>S192*H192</f>
        <v>2.3429999999999996E-2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253</v>
      </c>
      <c r="AT192" s="191" t="s">
        <v>159</v>
      </c>
      <c r="AU192" s="191" t="s">
        <v>77</v>
      </c>
      <c r="AY192" s="19" t="s">
        <v>156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75</v>
      </c>
      <c r="BK192" s="192">
        <f>ROUND(I192*H192,2)</f>
        <v>0</v>
      </c>
      <c r="BL192" s="19" t="s">
        <v>253</v>
      </c>
      <c r="BM192" s="191" t="s">
        <v>1549</v>
      </c>
    </row>
    <row r="193" spans="1:65" s="13" customFormat="1" ht="11.25">
      <c r="B193" s="193"/>
      <c r="C193" s="194"/>
      <c r="D193" s="195" t="s">
        <v>166</v>
      </c>
      <c r="E193" s="196" t="s">
        <v>19</v>
      </c>
      <c r="F193" s="197" t="s">
        <v>1550</v>
      </c>
      <c r="G193" s="194"/>
      <c r="H193" s="198">
        <v>48.9</v>
      </c>
      <c r="I193" s="199"/>
      <c r="J193" s="194"/>
      <c r="K193" s="194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166</v>
      </c>
      <c r="AU193" s="204" t="s">
        <v>77</v>
      </c>
      <c r="AV193" s="13" t="s">
        <v>77</v>
      </c>
      <c r="AW193" s="13" t="s">
        <v>30</v>
      </c>
      <c r="AX193" s="13" t="s">
        <v>68</v>
      </c>
      <c r="AY193" s="204" t="s">
        <v>156</v>
      </c>
    </row>
    <row r="194" spans="1:65" s="13" customFormat="1" ht="11.25">
      <c r="B194" s="193"/>
      <c r="C194" s="194"/>
      <c r="D194" s="195" t="s">
        <v>166</v>
      </c>
      <c r="E194" s="196" t="s">
        <v>19</v>
      </c>
      <c r="F194" s="197" t="s">
        <v>1551</v>
      </c>
      <c r="G194" s="194"/>
      <c r="H194" s="198">
        <v>29.2</v>
      </c>
      <c r="I194" s="199"/>
      <c r="J194" s="194"/>
      <c r="K194" s="194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166</v>
      </c>
      <c r="AU194" s="204" t="s">
        <v>77</v>
      </c>
      <c r="AV194" s="13" t="s">
        <v>77</v>
      </c>
      <c r="AW194" s="13" t="s">
        <v>30</v>
      </c>
      <c r="AX194" s="13" t="s">
        <v>68</v>
      </c>
      <c r="AY194" s="204" t="s">
        <v>156</v>
      </c>
    </row>
    <row r="195" spans="1:65" s="14" customFormat="1" ht="11.25">
      <c r="B195" s="205"/>
      <c r="C195" s="206"/>
      <c r="D195" s="195" t="s">
        <v>166</v>
      </c>
      <c r="E195" s="207" t="s">
        <v>19</v>
      </c>
      <c r="F195" s="208" t="s">
        <v>168</v>
      </c>
      <c r="G195" s="206"/>
      <c r="H195" s="209">
        <v>78.099999999999994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166</v>
      </c>
      <c r="AU195" s="215" t="s">
        <v>77</v>
      </c>
      <c r="AV195" s="14" t="s">
        <v>164</v>
      </c>
      <c r="AW195" s="14" t="s">
        <v>30</v>
      </c>
      <c r="AX195" s="14" t="s">
        <v>75</v>
      </c>
      <c r="AY195" s="215" t="s">
        <v>156</v>
      </c>
    </row>
    <row r="196" spans="1:65" s="2" customFormat="1" ht="14.45" customHeight="1">
      <c r="A196" s="36"/>
      <c r="B196" s="37"/>
      <c r="C196" s="180" t="s">
        <v>329</v>
      </c>
      <c r="D196" s="180" t="s">
        <v>159</v>
      </c>
      <c r="E196" s="181" t="s">
        <v>444</v>
      </c>
      <c r="F196" s="182" t="s">
        <v>445</v>
      </c>
      <c r="G196" s="183" t="s">
        <v>296</v>
      </c>
      <c r="H196" s="184">
        <v>78.099999999999994</v>
      </c>
      <c r="I196" s="185"/>
      <c r="J196" s="186">
        <f>ROUND(I196*H196,2)</f>
        <v>0</v>
      </c>
      <c r="K196" s="182" t="s">
        <v>163</v>
      </c>
      <c r="L196" s="41"/>
      <c r="M196" s="187" t="s">
        <v>19</v>
      </c>
      <c r="N196" s="188" t="s">
        <v>39</v>
      </c>
      <c r="O196" s="66"/>
      <c r="P196" s="189">
        <f>O196*H196</f>
        <v>0</v>
      </c>
      <c r="Q196" s="189">
        <v>1.0000000000000001E-5</v>
      </c>
      <c r="R196" s="189">
        <f>Q196*H196</f>
        <v>7.8100000000000001E-4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253</v>
      </c>
      <c r="AT196" s="191" t="s">
        <v>159</v>
      </c>
      <c r="AU196" s="191" t="s">
        <v>77</v>
      </c>
      <c r="AY196" s="19" t="s">
        <v>156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75</v>
      </c>
      <c r="BK196" s="192">
        <f>ROUND(I196*H196,2)</f>
        <v>0</v>
      </c>
      <c r="BL196" s="19" t="s">
        <v>253</v>
      </c>
      <c r="BM196" s="191" t="s">
        <v>1552</v>
      </c>
    </row>
    <row r="197" spans="1:65" s="13" customFormat="1" ht="11.25">
      <c r="B197" s="193"/>
      <c r="C197" s="194"/>
      <c r="D197" s="195" t="s">
        <v>166</v>
      </c>
      <c r="E197" s="196" t="s">
        <v>19</v>
      </c>
      <c r="F197" s="197" t="s">
        <v>1550</v>
      </c>
      <c r="G197" s="194"/>
      <c r="H197" s="198">
        <v>48.9</v>
      </c>
      <c r="I197" s="199"/>
      <c r="J197" s="194"/>
      <c r="K197" s="194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166</v>
      </c>
      <c r="AU197" s="204" t="s">
        <v>77</v>
      </c>
      <c r="AV197" s="13" t="s">
        <v>77</v>
      </c>
      <c r="AW197" s="13" t="s">
        <v>30</v>
      </c>
      <c r="AX197" s="13" t="s">
        <v>68</v>
      </c>
      <c r="AY197" s="204" t="s">
        <v>156</v>
      </c>
    </row>
    <row r="198" spans="1:65" s="13" customFormat="1" ht="11.25">
      <c r="B198" s="193"/>
      <c r="C198" s="194"/>
      <c r="D198" s="195" t="s">
        <v>166</v>
      </c>
      <c r="E198" s="196" t="s">
        <v>19</v>
      </c>
      <c r="F198" s="197" t="s">
        <v>1551</v>
      </c>
      <c r="G198" s="194"/>
      <c r="H198" s="198">
        <v>29.2</v>
      </c>
      <c r="I198" s="199"/>
      <c r="J198" s="194"/>
      <c r="K198" s="194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166</v>
      </c>
      <c r="AU198" s="204" t="s">
        <v>77</v>
      </c>
      <c r="AV198" s="13" t="s">
        <v>77</v>
      </c>
      <c r="AW198" s="13" t="s">
        <v>30</v>
      </c>
      <c r="AX198" s="13" t="s">
        <v>68</v>
      </c>
      <c r="AY198" s="204" t="s">
        <v>156</v>
      </c>
    </row>
    <row r="199" spans="1:65" s="14" customFormat="1" ht="11.25">
      <c r="B199" s="205"/>
      <c r="C199" s="206"/>
      <c r="D199" s="195" t="s">
        <v>166</v>
      </c>
      <c r="E199" s="207" t="s">
        <v>19</v>
      </c>
      <c r="F199" s="208" t="s">
        <v>168</v>
      </c>
      <c r="G199" s="206"/>
      <c r="H199" s="209">
        <v>78.099999999999994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166</v>
      </c>
      <c r="AU199" s="215" t="s">
        <v>77</v>
      </c>
      <c r="AV199" s="14" t="s">
        <v>164</v>
      </c>
      <c r="AW199" s="14" t="s">
        <v>30</v>
      </c>
      <c r="AX199" s="14" t="s">
        <v>75</v>
      </c>
      <c r="AY199" s="215" t="s">
        <v>156</v>
      </c>
    </row>
    <row r="200" spans="1:65" s="2" customFormat="1" ht="14.45" customHeight="1">
      <c r="A200" s="36"/>
      <c r="B200" s="37"/>
      <c r="C200" s="230" t="s">
        <v>333</v>
      </c>
      <c r="D200" s="230" t="s">
        <v>300</v>
      </c>
      <c r="E200" s="231" t="s">
        <v>449</v>
      </c>
      <c r="F200" s="232" t="s">
        <v>450</v>
      </c>
      <c r="G200" s="233" t="s">
        <v>296</v>
      </c>
      <c r="H200" s="234">
        <v>79.662000000000006</v>
      </c>
      <c r="I200" s="235"/>
      <c r="J200" s="236">
        <f>ROUND(I200*H200,2)</f>
        <v>0</v>
      </c>
      <c r="K200" s="232" t="s">
        <v>163</v>
      </c>
      <c r="L200" s="237"/>
      <c r="M200" s="238" t="s">
        <v>19</v>
      </c>
      <c r="N200" s="239" t="s">
        <v>39</v>
      </c>
      <c r="O200" s="66"/>
      <c r="P200" s="189">
        <f>O200*H200</f>
        <v>0</v>
      </c>
      <c r="Q200" s="189">
        <v>2.9999999999999997E-4</v>
      </c>
      <c r="R200" s="189">
        <f>Q200*H200</f>
        <v>2.3898599999999999E-2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303</v>
      </c>
      <c r="AT200" s="191" t="s">
        <v>300</v>
      </c>
      <c r="AU200" s="191" t="s">
        <v>77</v>
      </c>
      <c r="AY200" s="19" t="s">
        <v>156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75</v>
      </c>
      <c r="BK200" s="192">
        <f>ROUND(I200*H200,2)</f>
        <v>0</v>
      </c>
      <c r="BL200" s="19" t="s">
        <v>253</v>
      </c>
      <c r="BM200" s="191" t="s">
        <v>1553</v>
      </c>
    </row>
    <row r="201" spans="1:65" s="13" customFormat="1" ht="11.25">
      <c r="B201" s="193"/>
      <c r="C201" s="194"/>
      <c r="D201" s="195" t="s">
        <v>166</v>
      </c>
      <c r="E201" s="196" t="s">
        <v>19</v>
      </c>
      <c r="F201" s="197" t="s">
        <v>1554</v>
      </c>
      <c r="G201" s="194"/>
      <c r="H201" s="198">
        <v>79.662000000000006</v>
      </c>
      <c r="I201" s="199"/>
      <c r="J201" s="194"/>
      <c r="K201" s="194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166</v>
      </c>
      <c r="AU201" s="204" t="s">
        <v>77</v>
      </c>
      <c r="AV201" s="13" t="s">
        <v>77</v>
      </c>
      <c r="AW201" s="13" t="s">
        <v>30</v>
      </c>
      <c r="AX201" s="13" t="s">
        <v>68</v>
      </c>
      <c r="AY201" s="204" t="s">
        <v>156</v>
      </c>
    </row>
    <row r="202" spans="1:65" s="14" customFormat="1" ht="11.25">
      <c r="B202" s="205"/>
      <c r="C202" s="206"/>
      <c r="D202" s="195" t="s">
        <v>166</v>
      </c>
      <c r="E202" s="207" t="s">
        <v>19</v>
      </c>
      <c r="F202" s="208" t="s">
        <v>168</v>
      </c>
      <c r="G202" s="206"/>
      <c r="H202" s="209">
        <v>79.662000000000006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166</v>
      </c>
      <c r="AU202" s="215" t="s">
        <v>77</v>
      </c>
      <c r="AV202" s="14" t="s">
        <v>164</v>
      </c>
      <c r="AW202" s="14" t="s">
        <v>30</v>
      </c>
      <c r="AX202" s="14" t="s">
        <v>75</v>
      </c>
      <c r="AY202" s="215" t="s">
        <v>156</v>
      </c>
    </row>
    <row r="203" spans="1:65" s="2" customFormat="1" ht="49.15" customHeight="1">
      <c r="A203" s="36"/>
      <c r="B203" s="37"/>
      <c r="C203" s="180" t="s">
        <v>337</v>
      </c>
      <c r="D203" s="180" t="s">
        <v>159</v>
      </c>
      <c r="E203" s="181" t="s">
        <v>454</v>
      </c>
      <c r="F203" s="182" t="s">
        <v>455</v>
      </c>
      <c r="G203" s="183" t="s">
        <v>251</v>
      </c>
      <c r="H203" s="184">
        <v>0.54600000000000004</v>
      </c>
      <c r="I203" s="185"/>
      <c r="J203" s="186">
        <f>ROUND(I203*H203,2)</f>
        <v>0</v>
      </c>
      <c r="K203" s="182" t="s">
        <v>163</v>
      </c>
      <c r="L203" s="41"/>
      <c r="M203" s="187" t="s">
        <v>19</v>
      </c>
      <c r="N203" s="188" t="s">
        <v>39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253</v>
      </c>
      <c r="AT203" s="191" t="s">
        <v>159</v>
      </c>
      <c r="AU203" s="191" t="s">
        <v>77</v>
      </c>
      <c r="AY203" s="19" t="s">
        <v>156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75</v>
      </c>
      <c r="BK203" s="192">
        <f>ROUND(I203*H203,2)</f>
        <v>0</v>
      </c>
      <c r="BL203" s="19" t="s">
        <v>253</v>
      </c>
      <c r="BM203" s="191" t="s">
        <v>1555</v>
      </c>
    </row>
    <row r="204" spans="1:65" s="2" customFormat="1" ht="49.15" customHeight="1">
      <c r="A204" s="36"/>
      <c r="B204" s="37"/>
      <c r="C204" s="180" t="s">
        <v>303</v>
      </c>
      <c r="D204" s="180" t="s">
        <v>159</v>
      </c>
      <c r="E204" s="181" t="s">
        <v>458</v>
      </c>
      <c r="F204" s="182" t="s">
        <v>459</v>
      </c>
      <c r="G204" s="183" t="s">
        <v>251</v>
      </c>
      <c r="H204" s="184">
        <v>0.54600000000000004</v>
      </c>
      <c r="I204" s="185"/>
      <c r="J204" s="186">
        <f>ROUND(I204*H204,2)</f>
        <v>0</v>
      </c>
      <c r="K204" s="182" t="s">
        <v>163</v>
      </c>
      <c r="L204" s="41"/>
      <c r="M204" s="187" t="s">
        <v>19</v>
      </c>
      <c r="N204" s="188" t="s">
        <v>39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253</v>
      </c>
      <c r="AT204" s="191" t="s">
        <v>159</v>
      </c>
      <c r="AU204" s="191" t="s">
        <v>77</v>
      </c>
      <c r="AY204" s="19" t="s">
        <v>156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75</v>
      </c>
      <c r="BK204" s="192">
        <f>ROUND(I204*H204,2)</f>
        <v>0</v>
      </c>
      <c r="BL204" s="19" t="s">
        <v>253</v>
      </c>
      <c r="BM204" s="191" t="s">
        <v>1556</v>
      </c>
    </row>
    <row r="205" spans="1:65" s="2" customFormat="1" ht="49.15" customHeight="1">
      <c r="A205" s="36"/>
      <c r="B205" s="37"/>
      <c r="C205" s="180" t="s">
        <v>348</v>
      </c>
      <c r="D205" s="180" t="s">
        <v>159</v>
      </c>
      <c r="E205" s="181" t="s">
        <v>462</v>
      </c>
      <c r="F205" s="182" t="s">
        <v>463</v>
      </c>
      <c r="G205" s="183" t="s">
        <v>251</v>
      </c>
      <c r="H205" s="184">
        <v>0.54600000000000004</v>
      </c>
      <c r="I205" s="185"/>
      <c r="J205" s="186">
        <f>ROUND(I205*H205,2)</f>
        <v>0</v>
      </c>
      <c r="K205" s="182" t="s">
        <v>163</v>
      </c>
      <c r="L205" s="41"/>
      <c r="M205" s="187" t="s">
        <v>19</v>
      </c>
      <c r="N205" s="188" t="s">
        <v>39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253</v>
      </c>
      <c r="AT205" s="191" t="s">
        <v>159</v>
      </c>
      <c r="AU205" s="191" t="s">
        <v>77</v>
      </c>
      <c r="AY205" s="19" t="s">
        <v>156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75</v>
      </c>
      <c r="BK205" s="192">
        <f>ROUND(I205*H205,2)</f>
        <v>0</v>
      </c>
      <c r="BL205" s="19" t="s">
        <v>253</v>
      </c>
      <c r="BM205" s="191" t="s">
        <v>1557</v>
      </c>
    </row>
    <row r="206" spans="1:65" s="12" customFormat="1" ht="22.9" customHeight="1">
      <c r="B206" s="164"/>
      <c r="C206" s="165"/>
      <c r="D206" s="166" t="s">
        <v>67</v>
      </c>
      <c r="E206" s="178" t="s">
        <v>465</v>
      </c>
      <c r="F206" s="178" t="s">
        <v>466</v>
      </c>
      <c r="G206" s="165"/>
      <c r="H206" s="165"/>
      <c r="I206" s="168"/>
      <c r="J206" s="179">
        <f>BK206</f>
        <v>0</v>
      </c>
      <c r="K206" s="165"/>
      <c r="L206" s="170"/>
      <c r="M206" s="171"/>
      <c r="N206" s="172"/>
      <c r="O206" s="172"/>
      <c r="P206" s="173">
        <f>SUM(P207:P223)</f>
        <v>0</v>
      </c>
      <c r="Q206" s="172"/>
      <c r="R206" s="173">
        <f>SUM(R207:R223)</f>
        <v>4.6736600000000003E-2</v>
      </c>
      <c r="S206" s="172"/>
      <c r="T206" s="174">
        <f>SUM(T207:T223)</f>
        <v>6.3974399999999987E-2</v>
      </c>
      <c r="AR206" s="175" t="s">
        <v>77</v>
      </c>
      <c r="AT206" s="176" t="s">
        <v>67</v>
      </c>
      <c r="AU206" s="176" t="s">
        <v>75</v>
      </c>
      <c r="AY206" s="175" t="s">
        <v>156</v>
      </c>
      <c r="BK206" s="177">
        <f>SUM(BK207:BK223)</f>
        <v>0</v>
      </c>
    </row>
    <row r="207" spans="1:65" s="2" customFormat="1" ht="24.2" customHeight="1">
      <c r="A207" s="36"/>
      <c r="B207" s="37"/>
      <c r="C207" s="180" t="s">
        <v>352</v>
      </c>
      <c r="D207" s="180" t="s">
        <v>159</v>
      </c>
      <c r="E207" s="181" t="s">
        <v>468</v>
      </c>
      <c r="F207" s="182" t="s">
        <v>469</v>
      </c>
      <c r="G207" s="183" t="s">
        <v>162</v>
      </c>
      <c r="H207" s="184">
        <v>2.3519999999999999</v>
      </c>
      <c r="I207" s="185"/>
      <c r="J207" s="186">
        <f>ROUND(I207*H207,2)</f>
        <v>0</v>
      </c>
      <c r="K207" s="182" t="s">
        <v>163</v>
      </c>
      <c r="L207" s="41"/>
      <c r="M207" s="187" t="s">
        <v>19</v>
      </c>
      <c r="N207" s="188" t="s">
        <v>39</v>
      </c>
      <c r="O207" s="66"/>
      <c r="P207" s="189">
        <f>O207*H207</f>
        <v>0</v>
      </c>
      <c r="Q207" s="189">
        <v>2.9999999999999997E-4</v>
      </c>
      <c r="R207" s="189">
        <f>Q207*H207</f>
        <v>7.0559999999999991E-4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253</v>
      </c>
      <c r="AT207" s="191" t="s">
        <v>159</v>
      </c>
      <c r="AU207" s="191" t="s">
        <v>77</v>
      </c>
      <c r="AY207" s="19" t="s">
        <v>156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75</v>
      </c>
      <c r="BK207" s="192">
        <f>ROUND(I207*H207,2)</f>
        <v>0</v>
      </c>
      <c r="BL207" s="19" t="s">
        <v>253</v>
      </c>
      <c r="BM207" s="191" t="s">
        <v>1558</v>
      </c>
    </row>
    <row r="208" spans="1:65" s="13" customFormat="1" ht="11.25">
      <c r="B208" s="193"/>
      <c r="C208" s="194"/>
      <c r="D208" s="195" t="s">
        <v>166</v>
      </c>
      <c r="E208" s="196" t="s">
        <v>19</v>
      </c>
      <c r="F208" s="197" t="s">
        <v>1559</v>
      </c>
      <c r="G208" s="194"/>
      <c r="H208" s="198">
        <v>1.1759999999999999</v>
      </c>
      <c r="I208" s="199"/>
      <c r="J208" s="194"/>
      <c r="K208" s="194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166</v>
      </c>
      <c r="AU208" s="204" t="s">
        <v>77</v>
      </c>
      <c r="AV208" s="13" t="s">
        <v>77</v>
      </c>
      <c r="AW208" s="13" t="s">
        <v>30</v>
      </c>
      <c r="AX208" s="13" t="s">
        <v>68</v>
      </c>
      <c r="AY208" s="204" t="s">
        <v>156</v>
      </c>
    </row>
    <row r="209" spans="1:65" s="13" customFormat="1" ht="11.25">
      <c r="B209" s="193"/>
      <c r="C209" s="194"/>
      <c r="D209" s="195" t="s">
        <v>166</v>
      </c>
      <c r="E209" s="196" t="s">
        <v>19</v>
      </c>
      <c r="F209" s="197" t="s">
        <v>1560</v>
      </c>
      <c r="G209" s="194"/>
      <c r="H209" s="198">
        <v>1.1759999999999999</v>
      </c>
      <c r="I209" s="199"/>
      <c r="J209" s="194"/>
      <c r="K209" s="194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166</v>
      </c>
      <c r="AU209" s="204" t="s">
        <v>77</v>
      </c>
      <c r="AV209" s="13" t="s">
        <v>77</v>
      </c>
      <c r="AW209" s="13" t="s">
        <v>30</v>
      </c>
      <c r="AX209" s="13" t="s">
        <v>68</v>
      </c>
      <c r="AY209" s="204" t="s">
        <v>156</v>
      </c>
    </row>
    <row r="210" spans="1:65" s="14" customFormat="1" ht="11.25">
      <c r="B210" s="205"/>
      <c r="C210" s="206"/>
      <c r="D210" s="195" t="s">
        <v>166</v>
      </c>
      <c r="E210" s="207" t="s">
        <v>19</v>
      </c>
      <c r="F210" s="208" t="s">
        <v>168</v>
      </c>
      <c r="G210" s="206"/>
      <c r="H210" s="209">
        <v>2.3519999999999999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166</v>
      </c>
      <c r="AU210" s="215" t="s">
        <v>77</v>
      </c>
      <c r="AV210" s="14" t="s">
        <v>164</v>
      </c>
      <c r="AW210" s="14" t="s">
        <v>30</v>
      </c>
      <c r="AX210" s="14" t="s">
        <v>75</v>
      </c>
      <c r="AY210" s="215" t="s">
        <v>156</v>
      </c>
    </row>
    <row r="211" spans="1:65" s="2" customFormat="1" ht="14.45" customHeight="1">
      <c r="A211" s="36"/>
      <c r="B211" s="37"/>
      <c r="C211" s="180" t="s">
        <v>356</v>
      </c>
      <c r="D211" s="180" t="s">
        <v>159</v>
      </c>
      <c r="E211" s="181" t="s">
        <v>491</v>
      </c>
      <c r="F211" s="182" t="s">
        <v>492</v>
      </c>
      <c r="G211" s="183" t="s">
        <v>162</v>
      </c>
      <c r="H211" s="184">
        <v>2.3519999999999999</v>
      </c>
      <c r="I211" s="185"/>
      <c r="J211" s="186">
        <f>ROUND(I211*H211,2)</f>
        <v>0</v>
      </c>
      <c r="K211" s="182" t="s">
        <v>163</v>
      </c>
      <c r="L211" s="41"/>
      <c r="M211" s="187" t="s">
        <v>19</v>
      </c>
      <c r="N211" s="188" t="s">
        <v>39</v>
      </c>
      <c r="O211" s="66"/>
      <c r="P211" s="189">
        <f>O211*H211</f>
        <v>0</v>
      </c>
      <c r="Q211" s="189">
        <v>0</v>
      </c>
      <c r="R211" s="189">
        <f>Q211*H211</f>
        <v>0</v>
      </c>
      <c r="S211" s="189">
        <v>2.7199999999999998E-2</v>
      </c>
      <c r="T211" s="190">
        <f>S211*H211</f>
        <v>6.3974399999999987E-2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253</v>
      </c>
      <c r="AT211" s="191" t="s">
        <v>159</v>
      </c>
      <c r="AU211" s="191" t="s">
        <v>77</v>
      </c>
      <c r="AY211" s="19" t="s">
        <v>156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75</v>
      </c>
      <c r="BK211" s="192">
        <f>ROUND(I211*H211,2)</f>
        <v>0</v>
      </c>
      <c r="BL211" s="19" t="s">
        <v>253</v>
      </c>
      <c r="BM211" s="191" t="s">
        <v>1561</v>
      </c>
    </row>
    <row r="212" spans="1:65" s="13" customFormat="1" ht="11.25">
      <c r="B212" s="193"/>
      <c r="C212" s="194"/>
      <c r="D212" s="195" t="s">
        <v>166</v>
      </c>
      <c r="E212" s="196" t="s">
        <v>19</v>
      </c>
      <c r="F212" s="197" t="s">
        <v>1559</v>
      </c>
      <c r="G212" s="194"/>
      <c r="H212" s="198">
        <v>1.1759999999999999</v>
      </c>
      <c r="I212" s="199"/>
      <c r="J212" s="194"/>
      <c r="K212" s="194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166</v>
      </c>
      <c r="AU212" s="204" t="s">
        <v>77</v>
      </c>
      <c r="AV212" s="13" t="s">
        <v>77</v>
      </c>
      <c r="AW212" s="13" t="s">
        <v>30</v>
      </c>
      <c r="AX212" s="13" t="s">
        <v>68</v>
      </c>
      <c r="AY212" s="204" t="s">
        <v>156</v>
      </c>
    </row>
    <row r="213" spans="1:65" s="13" customFormat="1" ht="11.25">
      <c r="B213" s="193"/>
      <c r="C213" s="194"/>
      <c r="D213" s="195" t="s">
        <v>166</v>
      </c>
      <c r="E213" s="196" t="s">
        <v>19</v>
      </c>
      <c r="F213" s="197" t="s">
        <v>1560</v>
      </c>
      <c r="G213" s="194"/>
      <c r="H213" s="198">
        <v>1.1759999999999999</v>
      </c>
      <c r="I213" s="199"/>
      <c r="J213" s="194"/>
      <c r="K213" s="194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166</v>
      </c>
      <c r="AU213" s="204" t="s">
        <v>77</v>
      </c>
      <c r="AV213" s="13" t="s">
        <v>77</v>
      </c>
      <c r="AW213" s="13" t="s">
        <v>30</v>
      </c>
      <c r="AX213" s="13" t="s">
        <v>68</v>
      </c>
      <c r="AY213" s="204" t="s">
        <v>156</v>
      </c>
    </row>
    <row r="214" spans="1:65" s="14" customFormat="1" ht="11.25">
      <c r="B214" s="205"/>
      <c r="C214" s="206"/>
      <c r="D214" s="195" t="s">
        <v>166</v>
      </c>
      <c r="E214" s="207" t="s">
        <v>19</v>
      </c>
      <c r="F214" s="208" t="s">
        <v>168</v>
      </c>
      <c r="G214" s="206"/>
      <c r="H214" s="209">
        <v>2.3519999999999999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166</v>
      </c>
      <c r="AU214" s="215" t="s">
        <v>77</v>
      </c>
      <c r="AV214" s="14" t="s">
        <v>164</v>
      </c>
      <c r="AW214" s="14" t="s">
        <v>30</v>
      </c>
      <c r="AX214" s="14" t="s">
        <v>75</v>
      </c>
      <c r="AY214" s="215" t="s">
        <v>156</v>
      </c>
    </row>
    <row r="215" spans="1:65" s="2" customFormat="1" ht="37.9" customHeight="1">
      <c r="A215" s="36"/>
      <c r="B215" s="37"/>
      <c r="C215" s="180" t="s">
        <v>360</v>
      </c>
      <c r="D215" s="180" t="s">
        <v>159</v>
      </c>
      <c r="E215" s="181" t="s">
        <v>377</v>
      </c>
      <c r="F215" s="182" t="s">
        <v>378</v>
      </c>
      <c r="G215" s="183" t="s">
        <v>162</v>
      </c>
      <c r="H215" s="184">
        <v>2.3519999999999999</v>
      </c>
      <c r="I215" s="185"/>
      <c r="J215" s="186">
        <f>ROUND(I215*H215,2)</f>
        <v>0</v>
      </c>
      <c r="K215" s="182" t="s">
        <v>163</v>
      </c>
      <c r="L215" s="41"/>
      <c r="M215" s="187" t="s">
        <v>19</v>
      </c>
      <c r="N215" s="188" t="s">
        <v>39</v>
      </c>
      <c r="O215" s="66"/>
      <c r="P215" s="189">
        <f>O215*H215</f>
        <v>0</v>
      </c>
      <c r="Q215" s="189">
        <v>6.0000000000000001E-3</v>
      </c>
      <c r="R215" s="189">
        <f>Q215*H215</f>
        <v>1.4112E-2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253</v>
      </c>
      <c r="AT215" s="191" t="s">
        <v>159</v>
      </c>
      <c r="AU215" s="191" t="s">
        <v>77</v>
      </c>
      <c r="AY215" s="19" t="s">
        <v>156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75</v>
      </c>
      <c r="BK215" s="192">
        <f>ROUND(I215*H215,2)</f>
        <v>0</v>
      </c>
      <c r="BL215" s="19" t="s">
        <v>253</v>
      </c>
      <c r="BM215" s="191" t="s">
        <v>1562</v>
      </c>
    </row>
    <row r="216" spans="1:65" s="13" customFormat="1" ht="11.25">
      <c r="B216" s="193"/>
      <c r="C216" s="194"/>
      <c r="D216" s="195" t="s">
        <v>166</v>
      </c>
      <c r="E216" s="196" t="s">
        <v>19</v>
      </c>
      <c r="F216" s="197" t="s">
        <v>1563</v>
      </c>
      <c r="G216" s="194"/>
      <c r="H216" s="198">
        <v>2.3519999999999999</v>
      </c>
      <c r="I216" s="199"/>
      <c r="J216" s="194"/>
      <c r="K216" s="194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166</v>
      </c>
      <c r="AU216" s="204" t="s">
        <v>77</v>
      </c>
      <c r="AV216" s="13" t="s">
        <v>77</v>
      </c>
      <c r="AW216" s="13" t="s">
        <v>30</v>
      </c>
      <c r="AX216" s="13" t="s">
        <v>68</v>
      </c>
      <c r="AY216" s="204" t="s">
        <v>156</v>
      </c>
    </row>
    <row r="217" spans="1:65" s="14" customFormat="1" ht="11.25">
      <c r="B217" s="205"/>
      <c r="C217" s="206"/>
      <c r="D217" s="195" t="s">
        <v>166</v>
      </c>
      <c r="E217" s="207" t="s">
        <v>19</v>
      </c>
      <c r="F217" s="208" t="s">
        <v>168</v>
      </c>
      <c r="G217" s="206"/>
      <c r="H217" s="209">
        <v>2.3519999999999999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166</v>
      </c>
      <c r="AU217" s="215" t="s">
        <v>77</v>
      </c>
      <c r="AV217" s="14" t="s">
        <v>164</v>
      </c>
      <c r="AW217" s="14" t="s">
        <v>30</v>
      </c>
      <c r="AX217" s="14" t="s">
        <v>75</v>
      </c>
      <c r="AY217" s="215" t="s">
        <v>156</v>
      </c>
    </row>
    <row r="218" spans="1:65" s="2" customFormat="1" ht="14.45" customHeight="1">
      <c r="A218" s="36"/>
      <c r="B218" s="37"/>
      <c r="C218" s="230" t="s">
        <v>364</v>
      </c>
      <c r="D218" s="230" t="s">
        <v>300</v>
      </c>
      <c r="E218" s="231" t="s">
        <v>1564</v>
      </c>
      <c r="F218" s="232" t="s">
        <v>1565</v>
      </c>
      <c r="G218" s="233" t="s">
        <v>162</v>
      </c>
      <c r="H218" s="234">
        <v>2.7050000000000001</v>
      </c>
      <c r="I218" s="235"/>
      <c r="J218" s="236">
        <f>ROUND(I218*H218,2)</f>
        <v>0</v>
      </c>
      <c r="K218" s="232" t="s">
        <v>163</v>
      </c>
      <c r="L218" s="237"/>
      <c r="M218" s="238" t="s">
        <v>19</v>
      </c>
      <c r="N218" s="239" t="s">
        <v>39</v>
      </c>
      <c r="O218" s="66"/>
      <c r="P218" s="189">
        <f>O218*H218</f>
        <v>0</v>
      </c>
      <c r="Q218" s="189">
        <v>1.18E-2</v>
      </c>
      <c r="R218" s="189">
        <f>Q218*H218</f>
        <v>3.1919000000000003E-2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303</v>
      </c>
      <c r="AT218" s="191" t="s">
        <v>300</v>
      </c>
      <c r="AU218" s="191" t="s">
        <v>77</v>
      </c>
      <c r="AY218" s="19" t="s">
        <v>156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75</v>
      </c>
      <c r="BK218" s="192">
        <f>ROUND(I218*H218,2)</f>
        <v>0</v>
      </c>
      <c r="BL218" s="19" t="s">
        <v>253</v>
      </c>
      <c r="BM218" s="191" t="s">
        <v>1566</v>
      </c>
    </row>
    <row r="219" spans="1:65" s="13" customFormat="1" ht="11.25">
      <c r="B219" s="193"/>
      <c r="C219" s="194"/>
      <c r="D219" s="195" t="s">
        <v>166</v>
      </c>
      <c r="E219" s="196" t="s">
        <v>19</v>
      </c>
      <c r="F219" s="197" t="s">
        <v>1567</v>
      </c>
      <c r="G219" s="194"/>
      <c r="H219" s="198">
        <v>2.7050000000000001</v>
      </c>
      <c r="I219" s="199"/>
      <c r="J219" s="194"/>
      <c r="K219" s="194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166</v>
      </c>
      <c r="AU219" s="204" t="s">
        <v>77</v>
      </c>
      <c r="AV219" s="13" t="s">
        <v>77</v>
      </c>
      <c r="AW219" s="13" t="s">
        <v>30</v>
      </c>
      <c r="AX219" s="13" t="s">
        <v>68</v>
      </c>
      <c r="AY219" s="204" t="s">
        <v>156</v>
      </c>
    </row>
    <row r="220" spans="1:65" s="14" customFormat="1" ht="11.25">
      <c r="B220" s="205"/>
      <c r="C220" s="206"/>
      <c r="D220" s="195" t="s">
        <v>166</v>
      </c>
      <c r="E220" s="207" t="s">
        <v>19</v>
      </c>
      <c r="F220" s="208" t="s">
        <v>168</v>
      </c>
      <c r="G220" s="206"/>
      <c r="H220" s="209">
        <v>2.7050000000000001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166</v>
      </c>
      <c r="AU220" s="215" t="s">
        <v>77</v>
      </c>
      <c r="AV220" s="14" t="s">
        <v>164</v>
      </c>
      <c r="AW220" s="14" t="s">
        <v>30</v>
      </c>
      <c r="AX220" s="14" t="s">
        <v>75</v>
      </c>
      <c r="AY220" s="215" t="s">
        <v>156</v>
      </c>
    </row>
    <row r="221" spans="1:65" s="2" customFormat="1" ht="49.15" customHeight="1">
      <c r="A221" s="36"/>
      <c r="B221" s="37"/>
      <c r="C221" s="180" t="s">
        <v>370</v>
      </c>
      <c r="D221" s="180" t="s">
        <v>159</v>
      </c>
      <c r="E221" s="181" t="s">
        <v>506</v>
      </c>
      <c r="F221" s="182" t="s">
        <v>507</v>
      </c>
      <c r="G221" s="183" t="s">
        <v>251</v>
      </c>
      <c r="H221" s="184">
        <v>4.7E-2</v>
      </c>
      <c r="I221" s="185"/>
      <c r="J221" s="186">
        <f>ROUND(I221*H221,2)</f>
        <v>0</v>
      </c>
      <c r="K221" s="182" t="s">
        <v>163</v>
      </c>
      <c r="L221" s="41"/>
      <c r="M221" s="187" t="s">
        <v>19</v>
      </c>
      <c r="N221" s="188" t="s">
        <v>39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253</v>
      </c>
      <c r="AT221" s="191" t="s">
        <v>159</v>
      </c>
      <c r="AU221" s="191" t="s">
        <v>77</v>
      </c>
      <c r="AY221" s="19" t="s">
        <v>156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75</v>
      </c>
      <c r="BK221" s="192">
        <f>ROUND(I221*H221,2)</f>
        <v>0</v>
      </c>
      <c r="BL221" s="19" t="s">
        <v>253</v>
      </c>
      <c r="BM221" s="191" t="s">
        <v>1568</v>
      </c>
    </row>
    <row r="222" spans="1:65" s="2" customFormat="1" ht="49.15" customHeight="1">
      <c r="A222" s="36"/>
      <c r="B222" s="37"/>
      <c r="C222" s="180" t="s">
        <v>376</v>
      </c>
      <c r="D222" s="180" t="s">
        <v>159</v>
      </c>
      <c r="E222" s="181" t="s">
        <v>510</v>
      </c>
      <c r="F222" s="182" t="s">
        <v>511</v>
      </c>
      <c r="G222" s="183" t="s">
        <v>251</v>
      </c>
      <c r="H222" s="184">
        <v>4.7E-2</v>
      </c>
      <c r="I222" s="185"/>
      <c r="J222" s="186">
        <f>ROUND(I222*H222,2)</f>
        <v>0</v>
      </c>
      <c r="K222" s="182" t="s">
        <v>163</v>
      </c>
      <c r="L222" s="41"/>
      <c r="M222" s="187" t="s">
        <v>19</v>
      </c>
      <c r="N222" s="188" t="s">
        <v>39</v>
      </c>
      <c r="O222" s="66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253</v>
      </c>
      <c r="AT222" s="191" t="s">
        <v>159</v>
      </c>
      <c r="AU222" s="191" t="s">
        <v>77</v>
      </c>
      <c r="AY222" s="19" t="s">
        <v>156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75</v>
      </c>
      <c r="BK222" s="192">
        <f>ROUND(I222*H222,2)</f>
        <v>0</v>
      </c>
      <c r="BL222" s="19" t="s">
        <v>253</v>
      </c>
      <c r="BM222" s="191" t="s">
        <v>1569</v>
      </c>
    </row>
    <row r="223" spans="1:65" s="2" customFormat="1" ht="49.15" customHeight="1">
      <c r="A223" s="36"/>
      <c r="B223" s="37"/>
      <c r="C223" s="180" t="s">
        <v>381</v>
      </c>
      <c r="D223" s="180" t="s">
        <v>159</v>
      </c>
      <c r="E223" s="181" t="s">
        <v>514</v>
      </c>
      <c r="F223" s="182" t="s">
        <v>515</v>
      </c>
      <c r="G223" s="183" t="s">
        <v>251</v>
      </c>
      <c r="H223" s="184">
        <v>4.7E-2</v>
      </c>
      <c r="I223" s="185"/>
      <c r="J223" s="186">
        <f>ROUND(I223*H223,2)</f>
        <v>0</v>
      </c>
      <c r="K223" s="182" t="s">
        <v>163</v>
      </c>
      <c r="L223" s="41"/>
      <c r="M223" s="187" t="s">
        <v>19</v>
      </c>
      <c r="N223" s="188" t="s">
        <v>39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253</v>
      </c>
      <c r="AT223" s="191" t="s">
        <v>159</v>
      </c>
      <c r="AU223" s="191" t="s">
        <v>77</v>
      </c>
      <c r="AY223" s="19" t="s">
        <v>156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75</v>
      </c>
      <c r="BK223" s="192">
        <f>ROUND(I223*H223,2)</f>
        <v>0</v>
      </c>
      <c r="BL223" s="19" t="s">
        <v>253</v>
      </c>
      <c r="BM223" s="191" t="s">
        <v>1570</v>
      </c>
    </row>
    <row r="224" spans="1:65" s="12" customFormat="1" ht="22.9" customHeight="1">
      <c r="B224" s="164"/>
      <c r="C224" s="165"/>
      <c r="D224" s="166" t="s">
        <v>67</v>
      </c>
      <c r="E224" s="178" t="s">
        <v>525</v>
      </c>
      <c r="F224" s="178" t="s">
        <v>526</v>
      </c>
      <c r="G224" s="165"/>
      <c r="H224" s="165"/>
      <c r="I224" s="168"/>
      <c r="J224" s="179">
        <f>BK224</f>
        <v>0</v>
      </c>
      <c r="K224" s="165"/>
      <c r="L224" s="170"/>
      <c r="M224" s="171"/>
      <c r="N224" s="172"/>
      <c r="O224" s="172"/>
      <c r="P224" s="173">
        <f>SUM(P225:P251)</f>
        <v>0</v>
      </c>
      <c r="Q224" s="172"/>
      <c r="R224" s="173">
        <f>SUM(R225:R251)</f>
        <v>0.51202861000000011</v>
      </c>
      <c r="S224" s="172"/>
      <c r="T224" s="174">
        <f>SUM(T225:T251)</f>
        <v>8.4149810000000005E-2</v>
      </c>
      <c r="AR224" s="175" t="s">
        <v>77</v>
      </c>
      <c r="AT224" s="176" t="s">
        <v>67</v>
      </c>
      <c r="AU224" s="176" t="s">
        <v>75</v>
      </c>
      <c r="AY224" s="175" t="s">
        <v>156</v>
      </c>
      <c r="BK224" s="177">
        <f>SUM(BK225:BK251)</f>
        <v>0</v>
      </c>
    </row>
    <row r="225" spans="1:65" s="2" customFormat="1" ht="14.45" customHeight="1">
      <c r="A225" s="36"/>
      <c r="B225" s="37"/>
      <c r="C225" s="180" t="s">
        <v>386</v>
      </c>
      <c r="D225" s="180" t="s">
        <v>159</v>
      </c>
      <c r="E225" s="181" t="s">
        <v>528</v>
      </c>
      <c r="F225" s="182" t="s">
        <v>529</v>
      </c>
      <c r="G225" s="183" t="s">
        <v>162</v>
      </c>
      <c r="H225" s="184">
        <v>271.45100000000002</v>
      </c>
      <c r="I225" s="185"/>
      <c r="J225" s="186">
        <f>ROUND(I225*H225,2)</f>
        <v>0</v>
      </c>
      <c r="K225" s="182" t="s">
        <v>163</v>
      </c>
      <c r="L225" s="41"/>
      <c r="M225" s="187" t="s">
        <v>19</v>
      </c>
      <c r="N225" s="188" t="s">
        <v>39</v>
      </c>
      <c r="O225" s="66"/>
      <c r="P225" s="189">
        <f>O225*H225</f>
        <v>0</v>
      </c>
      <c r="Q225" s="189">
        <v>1E-3</v>
      </c>
      <c r="R225" s="189">
        <f>Q225*H225</f>
        <v>0.27145100000000005</v>
      </c>
      <c r="S225" s="189">
        <v>3.1E-4</v>
      </c>
      <c r="T225" s="190">
        <f>S225*H225</f>
        <v>8.4149810000000005E-2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253</v>
      </c>
      <c r="AT225" s="191" t="s">
        <v>159</v>
      </c>
      <c r="AU225" s="191" t="s">
        <v>77</v>
      </c>
      <c r="AY225" s="19" t="s">
        <v>156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75</v>
      </c>
      <c r="BK225" s="192">
        <f>ROUND(I225*H225,2)</f>
        <v>0</v>
      </c>
      <c r="BL225" s="19" t="s">
        <v>253</v>
      </c>
      <c r="BM225" s="191" t="s">
        <v>1571</v>
      </c>
    </row>
    <row r="226" spans="1:65" s="13" customFormat="1" ht="22.5">
      <c r="B226" s="193"/>
      <c r="C226" s="194"/>
      <c r="D226" s="195" t="s">
        <v>166</v>
      </c>
      <c r="E226" s="196" t="s">
        <v>19</v>
      </c>
      <c r="F226" s="197" t="s">
        <v>1572</v>
      </c>
      <c r="G226" s="194"/>
      <c r="H226" s="198">
        <v>64.623999999999995</v>
      </c>
      <c r="I226" s="199"/>
      <c r="J226" s="194"/>
      <c r="K226" s="194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166</v>
      </c>
      <c r="AU226" s="204" t="s">
        <v>77</v>
      </c>
      <c r="AV226" s="13" t="s">
        <v>77</v>
      </c>
      <c r="AW226" s="13" t="s">
        <v>30</v>
      </c>
      <c r="AX226" s="13" t="s">
        <v>68</v>
      </c>
      <c r="AY226" s="204" t="s">
        <v>156</v>
      </c>
    </row>
    <row r="227" spans="1:65" s="13" customFormat="1" ht="11.25">
      <c r="B227" s="193"/>
      <c r="C227" s="194"/>
      <c r="D227" s="195" t="s">
        <v>166</v>
      </c>
      <c r="E227" s="196" t="s">
        <v>19</v>
      </c>
      <c r="F227" s="197" t="s">
        <v>1573</v>
      </c>
      <c r="G227" s="194"/>
      <c r="H227" s="198">
        <v>15.028</v>
      </c>
      <c r="I227" s="199"/>
      <c r="J227" s="194"/>
      <c r="K227" s="194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166</v>
      </c>
      <c r="AU227" s="204" t="s">
        <v>77</v>
      </c>
      <c r="AV227" s="13" t="s">
        <v>77</v>
      </c>
      <c r="AW227" s="13" t="s">
        <v>30</v>
      </c>
      <c r="AX227" s="13" t="s">
        <v>68</v>
      </c>
      <c r="AY227" s="204" t="s">
        <v>156</v>
      </c>
    </row>
    <row r="228" spans="1:65" s="13" customFormat="1" ht="11.25">
      <c r="B228" s="193"/>
      <c r="C228" s="194"/>
      <c r="D228" s="195" t="s">
        <v>166</v>
      </c>
      <c r="E228" s="196" t="s">
        <v>19</v>
      </c>
      <c r="F228" s="197" t="s">
        <v>1497</v>
      </c>
      <c r="G228" s="194"/>
      <c r="H228" s="198">
        <v>140.459</v>
      </c>
      <c r="I228" s="199"/>
      <c r="J228" s="194"/>
      <c r="K228" s="194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166</v>
      </c>
      <c r="AU228" s="204" t="s">
        <v>77</v>
      </c>
      <c r="AV228" s="13" t="s">
        <v>77</v>
      </c>
      <c r="AW228" s="13" t="s">
        <v>30</v>
      </c>
      <c r="AX228" s="13" t="s">
        <v>68</v>
      </c>
      <c r="AY228" s="204" t="s">
        <v>156</v>
      </c>
    </row>
    <row r="229" spans="1:65" s="13" customFormat="1" ht="11.25">
      <c r="B229" s="193"/>
      <c r="C229" s="194"/>
      <c r="D229" s="195" t="s">
        <v>166</v>
      </c>
      <c r="E229" s="196" t="s">
        <v>19</v>
      </c>
      <c r="F229" s="197" t="s">
        <v>1498</v>
      </c>
      <c r="G229" s="194"/>
      <c r="H229" s="198">
        <v>51.34</v>
      </c>
      <c r="I229" s="199"/>
      <c r="J229" s="194"/>
      <c r="K229" s="194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166</v>
      </c>
      <c r="AU229" s="204" t="s">
        <v>77</v>
      </c>
      <c r="AV229" s="13" t="s">
        <v>77</v>
      </c>
      <c r="AW229" s="13" t="s">
        <v>30</v>
      </c>
      <c r="AX229" s="13" t="s">
        <v>68</v>
      </c>
      <c r="AY229" s="204" t="s">
        <v>156</v>
      </c>
    </row>
    <row r="230" spans="1:65" s="14" customFormat="1" ht="11.25">
      <c r="B230" s="205"/>
      <c r="C230" s="206"/>
      <c r="D230" s="195" t="s">
        <v>166</v>
      </c>
      <c r="E230" s="207" t="s">
        <v>19</v>
      </c>
      <c r="F230" s="208" t="s">
        <v>168</v>
      </c>
      <c r="G230" s="206"/>
      <c r="H230" s="209">
        <v>271.45100000000002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166</v>
      </c>
      <c r="AU230" s="215" t="s">
        <v>77</v>
      </c>
      <c r="AV230" s="14" t="s">
        <v>164</v>
      </c>
      <c r="AW230" s="14" t="s">
        <v>30</v>
      </c>
      <c r="AX230" s="14" t="s">
        <v>75</v>
      </c>
      <c r="AY230" s="215" t="s">
        <v>156</v>
      </c>
    </row>
    <row r="231" spans="1:65" s="2" customFormat="1" ht="24.2" customHeight="1">
      <c r="A231" s="36"/>
      <c r="B231" s="37"/>
      <c r="C231" s="180" t="s">
        <v>390</v>
      </c>
      <c r="D231" s="180" t="s">
        <v>159</v>
      </c>
      <c r="E231" s="181" t="s">
        <v>533</v>
      </c>
      <c r="F231" s="182" t="s">
        <v>534</v>
      </c>
      <c r="G231" s="183" t="s">
        <v>162</v>
      </c>
      <c r="H231" s="184">
        <v>271.45100000000002</v>
      </c>
      <c r="I231" s="185"/>
      <c r="J231" s="186">
        <f>ROUND(I231*H231,2)</f>
        <v>0</v>
      </c>
      <c r="K231" s="182" t="s">
        <v>163</v>
      </c>
      <c r="L231" s="41"/>
      <c r="M231" s="187" t="s">
        <v>19</v>
      </c>
      <c r="N231" s="188" t="s">
        <v>39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253</v>
      </c>
      <c r="AT231" s="191" t="s">
        <v>159</v>
      </c>
      <c r="AU231" s="191" t="s">
        <v>77</v>
      </c>
      <c r="AY231" s="19" t="s">
        <v>156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75</v>
      </c>
      <c r="BK231" s="192">
        <f>ROUND(I231*H231,2)</f>
        <v>0</v>
      </c>
      <c r="BL231" s="19" t="s">
        <v>253</v>
      </c>
      <c r="BM231" s="191" t="s">
        <v>1574</v>
      </c>
    </row>
    <row r="232" spans="1:65" s="13" customFormat="1" ht="11.25">
      <c r="B232" s="193"/>
      <c r="C232" s="194"/>
      <c r="D232" s="195" t="s">
        <v>166</v>
      </c>
      <c r="E232" s="196" t="s">
        <v>19</v>
      </c>
      <c r="F232" s="197" t="s">
        <v>1575</v>
      </c>
      <c r="G232" s="194"/>
      <c r="H232" s="198">
        <v>271.45100000000002</v>
      </c>
      <c r="I232" s="199"/>
      <c r="J232" s="194"/>
      <c r="K232" s="194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166</v>
      </c>
      <c r="AU232" s="204" t="s">
        <v>77</v>
      </c>
      <c r="AV232" s="13" t="s">
        <v>77</v>
      </c>
      <c r="AW232" s="13" t="s">
        <v>30</v>
      </c>
      <c r="AX232" s="13" t="s">
        <v>68</v>
      </c>
      <c r="AY232" s="204" t="s">
        <v>156</v>
      </c>
    </row>
    <row r="233" spans="1:65" s="14" customFormat="1" ht="11.25">
      <c r="B233" s="205"/>
      <c r="C233" s="206"/>
      <c r="D233" s="195" t="s">
        <v>166</v>
      </c>
      <c r="E233" s="207" t="s">
        <v>19</v>
      </c>
      <c r="F233" s="208" t="s">
        <v>168</v>
      </c>
      <c r="G233" s="206"/>
      <c r="H233" s="209">
        <v>271.45100000000002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166</v>
      </c>
      <c r="AU233" s="215" t="s">
        <v>77</v>
      </c>
      <c r="AV233" s="14" t="s">
        <v>164</v>
      </c>
      <c r="AW233" s="14" t="s">
        <v>30</v>
      </c>
      <c r="AX233" s="14" t="s">
        <v>75</v>
      </c>
      <c r="AY233" s="215" t="s">
        <v>156</v>
      </c>
    </row>
    <row r="234" spans="1:65" s="2" customFormat="1" ht="24.2" customHeight="1">
      <c r="A234" s="36"/>
      <c r="B234" s="37"/>
      <c r="C234" s="180" t="s">
        <v>394</v>
      </c>
      <c r="D234" s="180" t="s">
        <v>159</v>
      </c>
      <c r="E234" s="181" t="s">
        <v>538</v>
      </c>
      <c r="F234" s="182" t="s">
        <v>539</v>
      </c>
      <c r="G234" s="183" t="s">
        <v>162</v>
      </c>
      <c r="H234" s="184">
        <v>240</v>
      </c>
      <c r="I234" s="185"/>
      <c r="J234" s="186">
        <f>ROUND(I234*H234,2)</f>
        <v>0</v>
      </c>
      <c r="K234" s="182" t="s">
        <v>163</v>
      </c>
      <c r="L234" s="41"/>
      <c r="M234" s="187" t="s">
        <v>19</v>
      </c>
      <c r="N234" s="188" t="s">
        <v>39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253</v>
      </c>
      <c r="AT234" s="191" t="s">
        <v>159</v>
      </c>
      <c r="AU234" s="191" t="s">
        <v>77</v>
      </c>
      <c r="AY234" s="19" t="s">
        <v>156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75</v>
      </c>
      <c r="BK234" s="192">
        <f>ROUND(I234*H234,2)</f>
        <v>0</v>
      </c>
      <c r="BL234" s="19" t="s">
        <v>253</v>
      </c>
      <c r="BM234" s="191" t="s">
        <v>1576</v>
      </c>
    </row>
    <row r="235" spans="1:65" s="15" customFormat="1" ht="11.25">
      <c r="B235" s="216"/>
      <c r="C235" s="217"/>
      <c r="D235" s="195" t="s">
        <v>166</v>
      </c>
      <c r="E235" s="218" t="s">
        <v>19</v>
      </c>
      <c r="F235" s="219" t="s">
        <v>541</v>
      </c>
      <c r="G235" s="217"/>
      <c r="H235" s="218" t="s">
        <v>19</v>
      </c>
      <c r="I235" s="220"/>
      <c r="J235" s="217"/>
      <c r="K235" s="217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166</v>
      </c>
      <c r="AU235" s="225" t="s">
        <v>77</v>
      </c>
      <c r="AV235" s="15" t="s">
        <v>75</v>
      </c>
      <c r="AW235" s="15" t="s">
        <v>30</v>
      </c>
      <c r="AX235" s="15" t="s">
        <v>68</v>
      </c>
      <c r="AY235" s="225" t="s">
        <v>156</v>
      </c>
    </row>
    <row r="236" spans="1:65" s="13" customFormat="1" ht="11.25">
      <c r="B236" s="193"/>
      <c r="C236" s="194"/>
      <c r="D236" s="195" t="s">
        <v>166</v>
      </c>
      <c r="E236" s="196" t="s">
        <v>19</v>
      </c>
      <c r="F236" s="197" t="s">
        <v>542</v>
      </c>
      <c r="G236" s="194"/>
      <c r="H236" s="198">
        <v>240</v>
      </c>
      <c r="I236" s="199"/>
      <c r="J236" s="194"/>
      <c r="K236" s="194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166</v>
      </c>
      <c r="AU236" s="204" t="s">
        <v>77</v>
      </c>
      <c r="AV236" s="13" t="s">
        <v>77</v>
      </c>
      <c r="AW236" s="13" t="s">
        <v>30</v>
      </c>
      <c r="AX236" s="13" t="s">
        <v>68</v>
      </c>
      <c r="AY236" s="204" t="s">
        <v>156</v>
      </c>
    </row>
    <row r="237" spans="1:65" s="14" customFormat="1" ht="11.25">
      <c r="B237" s="205"/>
      <c r="C237" s="206"/>
      <c r="D237" s="195" t="s">
        <v>166</v>
      </c>
      <c r="E237" s="207" t="s">
        <v>19</v>
      </c>
      <c r="F237" s="208" t="s">
        <v>168</v>
      </c>
      <c r="G237" s="206"/>
      <c r="H237" s="209">
        <v>240</v>
      </c>
      <c r="I237" s="210"/>
      <c r="J237" s="206"/>
      <c r="K237" s="206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166</v>
      </c>
      <c r="AU237" s="215" t="s">
        <v>77</v>
      </c>
      <c r="AV237" s="14" t="s">
        <v>164</v>
      </c>
      <c r="AW237" s="14" t="s">
        <v>30</v>
      </c>
      <c r="AX237" s="14" t="s">
        <v>75</v>
      </c>
      <c r="AY237" s="215" t="s">
        <v>156</v>
      </c>
    </row>
    <row r="238" spans="1:65" s="2" customFormat="1" ht="24.2" customHeight="1">
      <c r="A238" s="36"/>
      <c r="B238" s="37"/>
      <c r="C238" s="230" t="s">
        <v>400</v>
      </c>
      <c r="D238" s="230" t="s">
        <v>300</v>
      </c>
      <c r="E238" s="231" t="s">
        <v>544</v>
      </c>
      <c r="F238" s="232" t="s">
        <v>545</v>
      </c>
      <c r="G238" s="233" t="s">
        <v>162</v>
      </c>
      <c r="H238" s="234">
        <v>252</v>
      </c>
      <c r="I238" s="235"/>
      <c r="J238" s="236">
        <f>ROUND(I238*H238,2)</f>
        <v>0</v>
      </c>
      <c r="K238" s="232" t="s">
        <v>163</v>
      </c>
      <c r="L238" s="237"/>
      <c r="M238" s="238" t="s">
        <v>19</v>
      </c>
      <c r="N238" s="239" t="s">
        <v>39</v>
      </c>
      <c r="O238" s="66"/>
      <c r="P238" s="189">
        <f>O238*H238</f>
        <v>0</v>
      </c>
      <c r="Q238" s="189">
        <v>2.9999999999999997E-4</v>
      </c>
      <c r="R238" s="189">
        <f>Q238*H238</f>
        <v>7.5599999999999987E-2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303</v>
      </c>
      <c r="AT238" s="191" t="s">
        <v>300</v>
      </c>
      <c r="AU238" s="191" t="s">
        <v>77</v>
      </c>
      <c r="AY238" s="19" t="s">
        <v>156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75</v>
      </c>
      <c r="BK238" s="192">
        <f>ROUND(I238*H238,2)</f>
        <v>0</v>
      </c>
      <c r="BL238" s="19" t="s">
        <v>253</v>
      </c>
      <c r="BM238" s="191" t="s">
        <v>1577</v>
      </c>
    </row>
    <row r="239" spans="1:65" s="13" customFormat="1" ht="11.25">
      <c r="B239" s="193"/>
      <c r="C239" s="194"/>
      <c r="D239" s="195" t="s">
        <v>166</v>
      </c>
      <c r="E239" s="196" t="s">
        <v>19</v>
      </c>
      <c r="F239" s="197" t="s">
        <v>547</v>
      </c>
      <c r="G239" s="194"/>
      <c r="H239" s="198">
        <v>252</v>
      </c>
      <c r="I239" s="199"/>
      <c r="J239" s="194"/>
      <c r="K239" s="194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166</v>
      </c>
      <c r="AU239" s="204" t="s">
        <v>77</v>
      </c>
      <c r="AV239" s="13" t="s">
        <v>77</v>
      </c>
      <c r="AW239" s="13" t="s">
        <v>30</v>
      </c>
      <c r="AX239" s="13" t="s">
        <v>68</v>
      </c>
      <c r="AY239" s="204" t="s">
        <v>156</v>
      </c>
    </row>
    <row r="240" spans="1:65" s="14" customFormat="1" ht="11.25">
      <c r="B240" s="205"/>
      <c r="C240" s="206"/>
      <c r="D240" s="195" t="s">
        <v>166</v>
      </c>
      <c r="E240" s="207" t="s">
        <v>19</v>
      </c>
      <c r="F240" s="208" t="s">
        <v>168</v>
      </c>
      <c r="G240" s="206"/>
      <c r="H240" s="209">
        <v>252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166</v>
      </c>
      <c r="AU240" s="215" t="s">
        <v>77</v>
      </c>
      <c r="AV240" s="14" t="s">
        <v>164</v>
      </c>
      <c r="AW240" s="14" t="s">
        <v>30</v>
      </c>
      <c r="AX240" s="14" t="s">
        <v>75</v>
      </c>
      <c r="AY240" s="215" t="s">
        <v>156</v>
      </c>
    </row>
    <row r="241" spans="1:65" s="2" customFormat="1" ht="24.2" customHeight="1">
      <c r="A241" s="36"/>
      <c r="B241" s="37"/>
      <c r="C241" s="180" t="s">
        <v>405</v>
      </c>
      <c r="D241" s="180" t="s">
        <v>159</v>
      </c>
      <c r="E241" s="181" t="s">
        <v>1578</v>
      </c>
      <c r="F241" s="182" t="s">
        <v>1579</v>
      </c>
      <c r="G241" s="183" t="s">
        <v>162</v>
      </c>
      <c r="H241" s="184">
        <v>336.68900000000002</v>
      </c>
      <c r="I241" s="185"/>
      <c r="J241" s="186">
        <f>ROUND(I241*H241,2)</f>
        <v>0</v>
      </c>
      <c r="K241" s="182" t="s">
        <v>163</v>
      </c>
      <c r="L241" s="41"/>
      <c r="M241" s="187" t="s">
        <v>19</v>
      </c>
      <c r="N241" s="188" t="s">
        <v>39</v>
      </c>
      <c r="O241" s="66"/>
      <c r="P241" s="189">
        <f>O241*H241</f>
        <v>0</v>
      </c>
      <c r="Q241" s="189">
        <v>2.0000000000000001E-4</v>
      </c>
      <c r="R241" s="189">
        <f>Q241*H241</f>
        <v>6.7337800000000003E-2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253</v>
      </c>
      <c r="AT241" s="191" t="s">
        <v>159</v>
      </c>
      <c r="AU241" s="191" t="s">
        <v>77</v>
      </c>
      <c r="AY241" s="19" t="s">
        <v>156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75</v>
      </c>
      <c r="BK241" s="192">
        <f>ROUND(I241*H241,2)</f>
        <v>0</v>
      </c>
      <c r="BL241" s="19" t="s">
        <v>253</v>
      </c>
      <c r="BM241" s="191" t="s">
        <v>1580</v>
      </c>
    </row>
    <row r="242" spans="1:65" s="13" customFormat="1" ht="22.5">
      <c r="B242" s="193"/>
      <c r="C242" s="194"/>
      <c r="D242" s="195" t="s">
        <v>166</v>
      </c>
      <c r="E242" s="196" t="s">
        <v>19</v>
      </c>
      <c r="F242" s="197" t="s">
        <v>1572</v>
      </c>
      <c r="G242" s="194"/>
      <c r="H242" s="198">
        <v>64.623999999999995</v>
      </c>
      <c r="I242" s="199"/>
      <c r="J242" s="194"/>
      <c r="K242" s="194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166</v>
      </c>
      <c r="AU242" s="204" t="s">
        <v>77</v>
      </c>
      <c r="AV242" s="13" t="s">
        <v>77</v>
      </c>
      <c r="AW242" s="13" t="s">
        <v>30</v>
      </c>
      <c r="AX242" s="13" t="s">
        <v>68</v>
      </c>
      <c r="AY242" s="204" t="s">
        <v>156</v>
      </c>
    </row>
    <row r="243" spans="1:65" s="13" customFormat="1" ht="11.25">
      <c r="B243" s="193"/>
      <c r="C243" s="194"/>
      <c r="D243" s="195" t="s">
        <v>166</v>
      </c>
      <c r="E243" s="196" t="s">
        <v>19</v>
      </c>
      <c r="F243" s="197" t="s">
        <v>1573</v>
      </c>
      <c r="G243" s="194"/>
      <c r="H243" s="198">
        <v>15.028</v>
      </c>
      <c r="I243" s="199"/>
      <c r="J243" s="194"/>
      <c r="K243" s="194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166</v>
      </c>
      <c r="AU243" s="204" t="s">
        <v>77</v>
      </c>
      <c r="AV243" s="13" t="s">
        <v>77</v>
      </c>
      <c r="AW243" s="13" t="s">
        <v>30</v>
      </c>
      <c r="AX243" s="13" t="s">
        <v>68</v>
      </c>
      <c r="AY243" s="204" t="s">
        <v>156</v>
      </c>
    </row>
    <row r="244" spans="1:65" s="13" customFormat="1" ht="11.25">
      <c r="B244" s="193"/>
      <c r="C244" s="194"/>
      <c r="D244" s="195" t="s">
        <v>166</v>
      </c>
      <c r="E244" s="196" t="s">
        <v>19</v>
      </c>
      <c r="F244" s="197" t="s">
        <v>1497</v>
      </c>
      <c r="G244" s="194"/>
      <c r="H244" s="198">
        <v>140.459</v>
      </c>
      <c r="I244" s="199"/>
      <c r="J244" s="194"/>
      <c r="K244" s="194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166</v>
      </c>
      <c r="AU244" s="204" t="s">
        <v>77</v>
      </c>
      <c r="AV244" s="13" t="s">
        <v>77</v>
      </c>
      <c r="AW244" s="13" t="s">
        <v>30</v>
      </c>
      <c r="AX244" s="13" t="s">
        <v>68</v>
      </c>
      <c r="AY244" s="204" t="s">
        <v>156</v>
      </c>
    </row>
    <row r="245" spans="1:65" s="13" customFormat="1" ht="11.25">
      <c r="B245" s="193"/>
      <c r="C245" s="194"/>
      <c r="D245" s="195" t="s">
        <v>166</v>
      </c>
      <c r="E245" s="196" t="s">
        <v>19</v>
      </c>
      <c r="F245" s="197" t="s">
        <v>1490</v>
      </c>
      <c r="G245" s="194"/>
      <c r="H245" s="198">
        <v>47.774999999999999</v>
      </c>
      <c r="I245" s="199"/>
      <c r="J245" s="194"/>
      <c r="K245" s="194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166</v>
      </c>
      <c r="AU245" s="204" t="s">
        <v>77</v>
      </c>
      <c r="AV245" s="13" t="s">
        <v>77</v>
      </c>
      <c r="AW245" s="13" t="s">
        <v>30</v>
      </c>
      <c r="AX245" s="13" t="s">
        <v>68</v>
      </c>
      <c r="AY245" s="204" t="s">
        <v>156</v>
      </c>
    </row>
    <row r="246" spans="1:65" s="13" customFormat="1" ht="11.25">
      <c r="B246" s="193"/>
      <c r="C246" s="194"/>
      <c r="D246" s="195" t="s">
        <v>166</v>
      </c>
      <c r="E246" s="196" t="s">
        <v>19</v>
      </c>
      <c r="F246" s="197" t="s">
        <v>1498</v>
      </c>
      <c r="G246" s="194"/>
      <c r="H246" s="198">
        <v>51.34</v>
      </c>
      <c r="I246" s="199"/>
      <c r="J246" s="194"/>
      <c r="K246" s="194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166</v>
      </c>
      <c r="AU246" s="204" t="s">
        <v>77</v>
      </c>
      <c r="AV246" s="13" t="s">
        <v>77</v>
      </c>
      <c r="AW246" s="13" t="s">
        <v>30</v>
      </c>
      <c r="AX246" s="13" t="s">
        <v>68</v>
      </c>
      <c r="AY246" s="204" t="s">
        <v>156</v>
      </c>
    </row>
    <row r="247" spans="1:65" s="13" customFormat="1" ht="11.25">
      <c r="B247" s="193"/>
      <c r="C247" s="194"/>
      <c r="D247" s="195" t="s">
        <v>166</v>
      </c>
      <c r="E247" s="196" t="s">
        <v>19</v>
      </c>
      <c r="F247" s="197" t="s">
        <v>1491</v>
      </c>
      <c r="G247" s="194"/>
      <c r="H247" s="198">
        <v>17.463000000000001</v>
      </c>
      <c r="I247" s="199"/>
      <c r="J247" s="194"/>
      <c r="K247" s="194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166</v>
      </c>
      <c r="AU247" s="204" t="s">
        <v>77</v>
      </c>
      <c r="AV247" s="13" t="s">
        <v>77</v>
      </c>
      <c r="AW247" s="13" t="s">
        <v>30</v>
      </c>
      <c r="AX247" s="13" t="s">
        <v>68</v>
      </c>
      <c r="AY247" s="204" t="s">
        <v>156</v>
      </c>
    </row>
    <row r="248" spans="1:65" s="14" customFormat="1" ht="11.25">
      <c r="B248" s="205"/>
      <c r="C248" s="206"/>
      <c r="D248" s="195" t="s">
        <v>166</v>
      </c>
      <c r="E248" s="207" t="s">
        <v>19</v>
      </c>
      <c r="F248" s="208" t="s">
        <v>168</v>
      </c>
      <c r="G248" s="206"/>
      <c r="H248" s="209">
        <v>336.68900000000002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166</v>
      </c>
      <c r="AU248" s="215" t="s">
        <v>77</v>
      </c>
      <c r="AV248" s="14" t="s">
        <v>164</v>
      </c>
      <c r="AW248" s="14" t="s">
        <v>30</v>
      </c>
      <c r="AX248" s="14" t="s">
        <v>75</v>
      </c>
      <c r="AY248" s="215" t="s">
        <v>156</v>
      </c>
    </row>
    <row r="249" spans="1:65" s="2" customFormat="1" ht="37.9" customHeight="1">
      <c r="A249" s="36"/>
      <c r="B249" s="37"/>
      <c r="C249" s="180" t="s">
        <v>412</v>
      </c>
      <c r="D249" s="180" t="s">
        <v>159</v>
      </c>
      <c r="E249" s="181" t="s">
        <v>553</v>
      </c>
      <c r="F249" s="182" t="s">
        <v>554</v>
      </c>
      <c r="G249" s="183" t="s">
        <v>162</v>
      </c>
      <c r="H249" s="184">
        <v>336.68900000000002</v>
      </c>
      <c r="I249" s="185"/>
      <c r="J249" s="186">
        <f>ROUND(I249*H249,2)</f>
        <v>0</v>
      </c>
      <c r="K249" s="182" t="s">
        <v>163</v>
      </c>
      <c r="L249" s="41"/>
      <c r="M249" s="187" t="s">
        <v>19</v>
      </c>
      <c r="N249" s="188" t="s">
        <v>39</v>
      </c>
      <c r="O249" s="66"/>
      <c r="P249" s="189">
        <f>O249*H249</f>
        <v>0</v>
      </c>
      <c r="Q249" s="189">
        <v>2.9E-4</v>
      </c>
      <c r="R249" s="189">
        <f>Q249*H249</f>
        <v>9.7639810000000007E-2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253</v>
      </c>
      <c r="AT249" s="191" t="s">
        <v>159</v>
      </c>
      <c r="AU249" s="191" t="s">
        <v>77</v>
      </c>
      <c r="AY249" s="19" t="s">
        <v>156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75</v>
      </c>
      <c r="BK249" s="192">
        <f>ROUND(I249*H249,2)</f>
        <v>0</v>
      </c>
      <c r="BL249" s="19" t="s">
        <v>253</v>
      </c>
      <c r="BM249" s="191" t="s">
        <v>1581</v>
      </c>
    </row>
    <row r="250" spans="1:65" s="13" customFormat="1" ht="11.25">
      <c r="B250" s="193"/>
      <c r="C250" s="194"/>
      <c r="D250" s="195" t="s">
        <v>166</v>
      </c>
      <c r="E250" s="196" t="s">
        <v>19</v>
      </c>
      <c r="F250" s="197" t="s">
        <v>1582</v>
      </c>
      <c r="G250" s="194"/>
      <c r="H250" s="198">
        <v>336.68900000000002</v>
      </c>
      <c r="I250" s="199"/>
      <c r="J250" s="194"/>
      <c r="K250" s="194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166</v>
      </c>
      <c r="AU250" s="204" t="s">
        <v>77</v>
      </c>
      <c r="AV250" s="13" t="s">
        <v>77</v>
      </c>
      <c r="AW250" s="13" t="s">
        <v>30</v>
      </c>
      <c r="AX250" s="13" t="s">
        <v>68</v>
      </c>
      <c r="AY250" s="204" t="s">
        <v>156</v>
      </c>
    </row>
    <row r="251" spans="1:65" s="14" customFormat="1" ht="11.25">
      <c r="B251" s="205"/>
      <c r="C251" s="206"/>
      <c r="D251" s="195" t="s">
        <v>166</v>
      </c>
      <c r="E251" s="207" t="s">
        <v>19</v>
      </c>
      <c r="F251" s="208" t="s">
        <v>168</v>
      </c>
      <c r="G251" s="206"/>
      <c r="H251" s="209">
        <v>336.68900000000002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166</v>
      </c>
      <c r="AU251" s="215" t="s">
        <v>77</v>
      </c>
      <c r="AV251" s="14" t="s">
        <v>164</v>
      </c>
      <c r="AW251" s="14" t="s">
        <v>30</v>
      </c>
      <c r="AX251" s="14" t="s">
        <v>75</v>
      </c>
      <c r="AY251" s="215" t="s">
        <v>156</v>
      </c>
    </row>
    <row r="252" spans="1:65" s="12" customFormat="1" ht="25.9" customHeight="1">
      <c r="B252" s="164"/>
      <c r="C252" s="165"/>
      <c r="D252" s="166" t="s">
        <v>67</v>
      </c>
      <c r="E252" s="167" t="s">
        <v>300</v>
      </c>
      <c r="F252" s="167" t="s">
        <v>557</v>
      </c>
      <c r="G252" s="165"/>
      <c r="H252" s="165"/>
      <c r="I252" s="168"/>
      <c r="J252" s="169">
        <f>BK252</f>
        <v>0</v>
      </c>
      <c r="K252" s="165"/>
      <c r="L252" s="170"/>
      <c r="M252" s="171"/>
      <c r="N252" s="172"/>
      <c r="O252" s="172"/>
      <c r="P252" s="173">
        <f>P253</f>
        <v>0</v>
      </c>
      <c r="Q252" s="172"/>
      <c r="R252" s="173">
        <f>R253</f>
        <v>0.38080000000000003</v>
      </c>
      <c r="S252" s="172"/>
      <c r="T252" s="174">
        <f>T253</f>
        <v>0</v>
      </c>
      <c r="AR252" s="175" t="s">
        <v>85</v>
      </c>
      <c r="AT252" s="176" t="s">
        <v>67</v>
      </c>
      <c r="AU252" s="176" t="s">
        <v>68</v>
      </c>
      <c r="AY252" s="175" t="s">
        <v>156</v>
      </c>
      <c r="BK252" s="177">
        <f>BK253</f>
        <v>0</v>
      </c>
    </row>
    <row r="253" spans="1:65" s="12" customFormat="1" ht="22.9" customHeight="1">
      <c r="B253" s="164"/>
      <c r="C253" s="165"/>
      <c r="D253" s="166" t="s">
        <v>67</v>
      </c>
      <c r="E253" s="178" t="s">
        <v>558</v>
      </c>
      <c r="F253" s="178" t="s">
        <v>559</v>
      </c>
      <c r="G253" s="165"/>
      <c r="H253" s="165"/>
      <c r="I253" s="168"/>
      <c r="J253" s="179">
        <f>BK253</f>
        <v>0</v>
      </c>
      <c r="K253" s="165"/>
      <c r="L253" s="170"/>
      <c r="M253" s="171"/>
      <c r="N253" s="172"/>
      <c r="O253" s="172"/>
      <c r="P253" s="173">
        <f>SUM(P254:P257)</f>
        <v>0</v>
      </c>
      <c r="Q253" s="172"/>
      <c r="R253" s="173">
        <f>SUM(R254:R257)</f>
        <v>0.38080000000000003</v>
      </c>
      <c r="S253" s="172"/>
      <c r="T253" s="174">
        <f>SUM(T254:T257)</f>
        <v>0</v>
      </c>
      <c r="AR253" s="175" t="s">
        <v>85</v>
      </c>
      <c r="AT253" s="176" t="s">
        <v>67</v>
      </c>
      <c r="AU253" s="176" t="s">
        <v>75</v>
      </c>
      <c r="AY253" s="175" t="s">
        <v>156</v>
      </c>
      <c r="BK253" s="177">
        <f>SUM(BK254:BK257)</f>
        <v>0</v>
      </c>
    </row>
    <row r="254" spans="1:65" s="2" customFormat="1" ht="24.2" customHeight="1">
      <c r="A254" s="36"/>
      <c r="B254" s="37"/>
      <c r="C254" s="180" t="s">
        <v>417</v>
      </c>
      <c r="D254" s="180" t="s">
        <v>159</v>
      </c>
      <c r="E254" s="181" t="s">
        <v>561</v>
      </c>
      <c r="F254" s="182" t="s">
        <v>562</v>
      </c>
      <c r="G254" s="183" t="s">
        <v>296</v>
      </c>
      <c r="H254" s="184">
        <v>320</v>
      </c>
      <c r="I254" s="185"/>
      <c r="J254" s="186">
        <f>ROUND(I254*H254,2)</f>
        <v>0</v>
      </c>
      <c r="K254" s="182" t="s">
        <v>163</v>
      </c>
      <c r="L254" s="41"/>
      <c r="M254" s="187" t="s">
        <v>19</v>
      </c>
      <c r="N254" s="188" t="s">
        <v>39</v>
      </c>
      <c r="O254" s="66"/>
      <c r="P254" s="189">
        <f>O254*H254</f>
        <v>0</v>
      </c>
      <c r="Q254" s="189">
        <v>1.1900000000000001E-3</v>
      </c>
      <c r="R254" s="189">
        <f>Q254*H254</f>
        <v>0.38080000000000003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500</v>
      </c>
      <c r="AT254" s="191" t="s">
        <v>159</v>
      </c>
      <c r="AU254" s="191" t="s">
        <v>77</v>
      </c>
      <c r="AY254" s="19" t="s">
        <v>156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75</v>
      </c>
      <c r="BK254" s="192">
        <f>ROUND(I254*H254,2)</f>
        <v>0</v>
      </c>
      <c r="BL254" s="19" t="s">
        <v>500</v>
      </c>
      <c r="BM254" s="191" t="s">
        <v>1583</v>
      </c>
    </row>
    <row r="255" spans="1:65" s="13" customFormat="1" ht="11.25">
      <c r="B255" s="193"/>
      <c r="C255" s="194"/>
      <c r="D255" s="195" t="s">
        <v>166</v>
      </c>
      <c r="E255" s="196" t="s">
        <v>19</v>
      </c>
      <c r="F255" s="197" t="s">
        <v>1584</v>
      </c>
      <c r="G255" s="194"/>
      <c r="H255" s="198">
        <v>170</v>
      </c>
      <c r="I255" s="199"/>
      <c r="J255" s="194"/>
      <c r="K255" s="194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166</v>
      </c>
      <c r="AU255" s="204" t="s">
        <v>77</v>
      </c>
      <c r="AV255" s="13" t="s">
        <v>77</v>
      </c>
      <c r="AW255" s="13" t="s">
        <v>30</v>
      </c>
      <c r="AX255" s="13" t="s">
        <v>68</v>
      </c>
      <c r="AY255" s="204" t="s">
        <v>156</v>
      </c>
    </row>
    <row r="256" spans="1:65" s="13" customFormat="1" ht="11.25">
      <c r="B256" s="193"/>
      <c r="C256" s="194"/>
      <c r="D256" s="195" t="s">
        <v>166</v>
      </c>
      <c r="E256" s="196" t="s">
        <v>19</v>
      </c>
      <c r="F256" s="197" t="s">
        <v>1585</v>
      </c>
      <c r="G256" s="194"/>
      <c r="H256" s="198">
        <v>150</v>
      </c>
      <c r="I256" s="199"/>
      <c r="J256" s="194"/>
      <c r="K256" s="194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166</v>
      </c>
      <c r="AU256" s="204" t="s">
        <v>77</v>
      </c>
      <c r="AV256" s="13" t="s">
        <v>77</v>
      </c>
      <c r="AW256" s="13" t="s">
        <v>30</v>
      </c>
      <c r="AX256" s="13" t="s">
        <v>68</v>
      </c>
      <c r="AY256" s="204" t="s">
        <v>156</v>
      </c>
    </row>
    <row r="257" spans="1:51" s="14" customFormat="1" ht="11.25">
      <c r="B257" s="205"/>
      <c r="C257" s="206"/>
      <c r="D257" s="195" t="s">
        <v>166</v>
      </c>
      <c r="E257" s="207" t="s">
        <v>19</v>
      </c>
      <c r="F257" s="208" t="s">
        <v>168</v>
      </c>
      <c r="G257" s="206"/>
      <c r="H257" s="209">
        <v>320</v>
      </c>
      <c r="I257" s="210"/>
      <c r="J257" s="206"/>
      <c r="K257" s="206"/>
      <c r="L257" s="211"/>
      <c r="M257" s="240"/>
      <c r="N257" s="241"/>
      <c r="O257" s="241"/>
      <c r="P257" s="241"/>
      <c r="Q257" s="241"/>
      <c r="R257" s="241"/>
      <c r="S257" s="241"/>
      <c r="T257" s="242"/>
      <c r="AT257" s="215" t="s">
        <v>166</v>
      </c>
      <c r="AU257" s="215" t="s">
        <v>77</v>
      </c>
      <c r="AV257" s="14" t="s">
        <v>164</v>
      </c>
      <c r="AW257" s="14" t="s">
        <v>30</v>
      </c>
      <c r="AX257" s="14" t="s">
        <v>75</v>
      </c>
      <c r="AY257" s="215" t="s">
        <v>156</v>
      </c>
    </row>
    <row r="258" spans="1:51" s="2" customFormat="1" ht="6.95" customHeight="1">
      <c r="A258" s="36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41"/>
      <c r="M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</row>
  </sheetData>
  <sheetProtection algorithmName="SHA-512" hashValue="PpMvR8uHLkZJnm5AE3WGs0+9nmcuakIAd/GWdA/+uEWqLO5t5GdSr0xWw4h5CtK+ji3edv6hpA5OJwNHoCGV/Q==" saltValue="EMB+B2AgApEu3CSBnL5teg1y53R+zAp7SBCwf5Xt0IdkIEk0XiEhV8LiuaE8A58pQBveCyTxECfrqvei2Toejw==" spinCount="100000" sheet="1" objects="1" scenarios="1" formatColumns="0" formatRows="0" autoFilter="0"/>
  <autoFilter ref="C103:K257"/>
  <mergeCells count="15">
    <mergeCell ref="E90:H90"/>
    <mergeCell ref="E94:H94"/>
    <mergeCell ref="E92:H92"/>
    <mergeCell ref="E96:H9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1486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566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ROUND(J100,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ROUND((SUM(BE100:BE179)),  2)</f>
        <v>0</v>
      </c>
      <c r="G37" s="36"/>
      <c r="H37" s="36"/>
      <c r="I37" s="126">
        <v>0.21</v>
      </c>
      <c r="J37" s="125">
        <f>ROUND(((SUM(BE100:BE179))*I37),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ROUND((SUM(BF100:BF179)),  2)</f>
        <v>0</v>
      </c>
      <c r="G38" s="36"/>
      <c r="H38" s="36"/>
      <c r="I38" s="126">
        <v>0.15</v>
      </c>
      <c r="J38" s="125">
        <f>ROUND(((SUM(BF100:BF179))*I38),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ROUND((SUM(BG100:BG179)),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ROUND((SUM(BH100:BH179)),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ROUND((SUM(BI100:BI179)),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1486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02 - ZTI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J100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567</v>
      </c>
      <c r="E68" s="145"/>
      <c r="F68" s="145"/>
      <c r="G68" s="145"/>
      <c r="H68" s="145"/>
      <c r="I68" s="145"/>
      <c r="J68" s="146">
        <f>J101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126</v>
      </c>
      <c r="E69" s="150"/>
      <c r="F69" s="150"/>
      <c r="G69" s="150"/>
      <c r="H69" s="150"/>
      <c r="I69" s="150"/>
      <c r="J69" s="151">
        <f>J102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127</v>
      </c>
      <c r="E70" s="150"/>
      <c r="F70" s="150"/>
      <c r="G70" s="150"/>
      <c r="H70" s="150"/>
      <c r="I70" s="150"/>
      <c r="J70" s="151">
        <f>J105</f>
        <v>0</v>
      </c>
      <c r="K70" s="98"/>
      <c r="L70" s="152"/>
    </row>
    <row r="71" spans="1:47" s="9" customFormat="1" ht="24.95" customHeight="1">
      <c r="B71" s="142"/>
      <c r="C71" s="143"/>
      <c r="D71" s="144" t="s">
        <v>568</v>
      </c>
      <c r="E71" s="145"/>
      <c r="F71" s="145"/>
      <c r="G71" s="145"/>
      <c r="H71" s="145"/>
      <c r="I71" s="145"/>
      <c r="J71" s="146">
        <f>J113</f>
        <v>0</v>
      </c>
      <c r="K71" s="143"/>
      <c r="L71" s="147"/>
    </row>
    <row r="72" spans="1:47" s="10" customFormat="1" ht="19.899999999999999" customHeight="1">
      <c r="B72" s="148"/>
      <c r="C72" s="98"/>
      <c r="D72" s="149" t="s">
        <v>569</v>
      </c>
      <c r="E72" s="150"/>
      <c r="F72" s="150"/>
      <c r="G72" s="150"/>
      <c r="H72" s="150"/>
      <c r="I72" s="150"/>
      <c r="J72" s="151">
        <f>J114</f>
        <v>0</v>
      </c>
      <c r="K72" s="98"/>
      <c r="L72" s="152"/>
    </row>
    <row r="73" spans="1:47" s="10" customFormat="1" ht="19.899999999999999" customHeight="1">
      <c r="B73" s="148"/>
      <c r="C73" s="98"/>
      <c r="D73" s="149" t="s">
        <v>570</v>
      </c>
      <c r="E73" s="150"/>
      <c r="F73" s="150"/>
      <c r="G73" s="150"/>
      <c r="H73" s="150"/>
      <c r="I73" s="150"/>
      <c r="J73" s="151">
        <f>J126</f>
        <v>0</v>
      </c>
      <c r="K73" s="98"/>
      <c r="L73" s="152"/>
    </row>
    <row r="74" spans="1:47" s="10" customFormat="1" ht="19.899999999999999" customHeight="1">
      <c r="B74" s="148"/>
      <c r="C74" s="98"/>
      <c r="D74" s="149" t="s">
        <v>571</v>
      </c>
      <c r="E74" s="150"/>
      <c r="F74" s="150"/>
      <c r="G74" s="150"/>
      <c r="H74" s="150"/>
      <c r="I74" s="150"/>
      <c r="J74" s="151">
        <f>J143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572</v>
      </c>
      <c r="E75" s="150"/>
      <c r="F75" s="150"/>
      <c r="G75" s="150"/>
      <c r="H75" s="150"/>
      <c r="I75" s="150"/>
      <c r="J75" s="151">
        <f>J172</f>
        <v>0</v>
      </c>
      <c r="K75" s="98"/>
      <c r="L75" s="152"/>
    </row>
    <row r="76" spans="1:47" s="10" customFormat="1" ht="19.899999999999999" customHeight="1">
      <c r="B76" s="148"/>
      <c r="C76" s="98"/>
      <c r="D76" s="149" t="s">
        <v>574</v>
      </c>
      <c r="E76" s="150"/>
      <c r="F76" s="150"/>
      <c r="G76" s="150"/>
      <c r="H76" s="150"/>
      <c r="I76" s="150"/>
      <c r="J76" s="151">
        <f>J176</f>
        <v>0</v>
      </c>
      <c r="K76" s="98"/>
      <c r="L76" s="152"/>
    </row>
    <row r="77" spans="1:47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141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394" t="str">
        <f>E7</f>
        <v>Prostějov ON - oprava (ZTI a ÚT ubytovny ve VB)</v>
      </c>
      <c r="F86" s="395"/>
      <c r="G86" s="395"/>
      <c r="H86" s="395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1" customFormat="1" ht="16.5" customHeight="1">
      <c r="B88" s="23"/>
      <c r="C88" s="24"/>
      <c r="D88" s="24"/>
      <c r="E88" s="394" t="s">
        <v>115</v>
      </c>
      <c r="F88" s="353"/>
      <c r="G88" s="353"/>
      <c r="H88" s="353"/>
      <c r="I88" s="24"/>
      <c r="J88" s="24"/>
      <c r="K88" s="24"/>
      <c r="L88" s="22"/>
    </row>
    <row r="89" spans="1:31" s="1" customFormat="1" ht="12" customHeight="1">
      <c r="B89" s="23"/>
      <c r="C89" s="31" t="s">
        <v>116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6" t="s">
        <v>1486</v>
      </c>
      <c r="F90" s="397"/>
      <c r="G90" s="397"/>
      <c r="H90" s="397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118</v>
      </c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6" t="str">
        <f>E13</f>
        <v>02 - ZTI</v>
      </c>
      <c r="F92" s="397"/>
      <c r="G92" s="397"/>
      <c r="H92" s="397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F16</f>
        <v xml:space="preserve"> </v>
      </c>
      <c r="G94" s="38"/>
      <c r="H94" s="38"/>
      <c r="I94" s="31" t="s">
        <v>23</v>
      </c>
      <c r="J94" s="61">
        <f>IF(J16="","",J16)</f>
        <v>0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24</v>
      </c>
      <c r="D96" s="38"/>
      <c r="E96" s="38"/>
      <c r="F96" s="29" t="str">
        <f>E19</f>
        <v xml:space="preserve"> </v>
      </c>
      <c r="G96" s="38"/>
      <c r="H96" s="38"/>
      <c r="I96" s="31" t="s">
        <v>29</v>
      </c>
      <c r="J96" s="34" t="str">
        <f>E25</f>
        <v xml:space="preserve"> </v>
      </c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27</v>
      </c>
      <c r="D97" s="38"/>
      <c r="E97" s="38"/>
      <c r="F97" s="29" t="str">
        <f>IF(E22="","",E22)</f>
        <v>Vyplň údaj</v>
      </c>
      <c r="G97" s="38"/>
      <c r="H97" s="38"/>
      <c r="I97" s="31" t="s">
        <v>31</v>
      </c>
      <c r="J97" s="34" t="str">
        <f>E28</f>
        <v xml:space="preserve"> </v>
      </c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142</v>
      </c>
      <c r="D99" s="156" t="s">
        <v>53</v>
      </c>
      <c r="E99" s="156" t="s">
        <v>49</v>
      </c>
      <c r="F99" s="156" t="s">
        <v>50</v>
      </c>
      <c r="G99" s="156" t="s">
        <v>143</v>
      </c>
      <c r="H99" s="156" t="s">
        <v>144</v>
      </c>
      <c r="I99" s="156" t="s">
        <v>145</v>
      </c>
      <c r="J99" s="156" t="s">
        <v>122</v>
      </c>
      <c r="K99" s="157" t="s">
        <v>146</v>
      </c>
      <c r="L99" s="158"/>
      <c r="M99" s="70" t="s">
        <v>19</v>
      </c>
      <c r="N99" s="71" t="s">
        <v>38</v>
      </c>
      <c r="O99" s="71" t="s">
        <v>147</v>
      </c>
      <c r="P99" s="71" t="s">
        <v>148</v>
      </c>
      <c r="Q99" s="71" t="s">
        <v>149</v>
      </c>
      <c r="R99" s="71" t="s">
        <v>150</v>
      </c>
      <c r="S99" s="71" t="s">
        <v>151</v>
      </c>
      <c r="T99" s="72" t="s">
        <v>152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153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P101+P113</f>
        <v>0</v>
      </c>
      <c r="Q100" s="74"/>
      <c r="R100" s="161">
        <f>R101+R113</f>
        <v>0.35693999999999998</v>
      </c>
      <c r="S100" s="74"/>
      <c r="T100" s="162">
        <f>T101+T113</f>
        <v>1.5092999999999999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67</v>
      </c>
      <c r="AU100" s="19" t="s">
        <v>123</v>
      </c>
      <c r="BK100" s="163">
        <f>BK101+BK113</f>
        <v>0</v>
      </c>
    </row>
    <row r="101" spans="1:65" s="12" customFormat="1" ht="25.9" customHeight="1">
      <c r="B101" s="164"/>
      <c r="C101" s="165"/>
      <c r="D101" s="166" t="s">
        <v>67</v>
      </c>
      <c r="E101" s="167" t="s">
        <v>154</v>
      </c>
      <c r="F101" s="167" t="s">
        <v>154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P102+P105</f>
        <v>0</v>
      </c>
      <c r="Q101" s="172"/>
      <c r="R101" s="173">
        <f>R102+R105</f>
        <v>0</v>
      </c>
      <c r="S101" s="172"/>
      <c r="T101" s="174">
        <f>T102+T105</f>
        <v>0.92599999999999993</v>
      </c>
      <c r="AR101" s="175" t="s">
        <v>75</v>
      </c>
      <c r="AT101" s="176" t="s">
        <v>67</v>
      </c>
      <c r="AU101" s="176" t="s">
        <v>68</v>
      </c>
      <c r="AY101" s="175" t="s">
        <v>156</v>
      </c>
      <c r="BK101" s="177">
        <f>BK102+BK105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210</v>
      </c>
      <c r="F102" s="178" t="s">
        <v>211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SUM(P103:P104)</f>
        <v>0</v>
      </c>
      <c r="Q102" s="172"/>
      <c r="R102" s="173">
        <f>SUM(R103:R104)</f>
        <v>0</v>
      </c>
      <c r="S102" s="172"/>
      <c r="T102" s="174">
        <f>SUM(T103:T104)</f>
        <v>0.92599999999999993</v>
      </c>
      <c r="AR102" s="175" t="s">
        <v>75</v>
      </c>
      <c r="AT102" s="176" t="s">
        <v>67</v>
      </c>
      <c r="AU102" s="176" t="s">
        <v>75</v>
      </c>
      <c r="AY102" s="175" t="s">
        <v>156</v>
      </c>
      <c r="BK102" s="177">
        <f>SUM(BK103:BK104)</f>
        <v>0</v>
      </c>
    </row>
    <row r="103" spans="1:65" s="2" customFormat="1" ht="49.15" customHeight="1">
      <c r="A103" s="36"/>
      <c r="B103" s="37"/>
      <c r="C103" s="180" t="s">
        <v>75</v>
      </c>
      <c r="D103" s="180" t="s">
        <v>159</v>
      </c>
      <c r="E103" s="181" t="s">
        <v>576</v>
      </c>
      <c r="F103" s="182" t="s">
        <v>577</v>
      </c>
      <c r="G103" s="183" t="s">
        <v>345</v>
      </c>
      <c r="H103" s="184">
        <v>2</v>
      </c>
      <c r="I103" s="185"/>
      <c r="J103" s="186">
        <f>ROUND(I103*H103,2)</f>
        <v>0</v>
      </c>
      <c r="K103" s="182" t="s">
        <v>163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8.0000000000000002E-3</v>
      </c>
      <c r="T103" s="190">
        <f>S103*H103</f>
        <v>1.6E-2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164</v>
      </c>
      <c r="AT103" s="191" t="s">
        <v>159</v>
      </c>
      <c r="AU103" s="191" t="s">
        <v>77</v>
      </c>
      <c r="AY103" s="19" t="s">
        <v>156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75</v>
      </c>
      <c r="BK103" s="192">
        <f>ROUND(I103*H103,2)</f>
        <v>0</v>
      </c>
      <c r="BL103" s="19" t="s">
        <v>164</v>
      </c>
      <c r="BM103" s="191" t="s">
        <v>1586</v>
      </c>
    </row>
    <row r="104" spans="1:65" s="2" customFormat="1" ht="37.9" customHeight="1">
      <c r="A104" s="36"/>
      <c r="B104" s="37"/>
      <c r="C104" s="180" t="s">
        <v>77</v>
      </c>
      <c r="D104" s="180" t="s">
        <v>159</v>
      </c>
      <c r="E104" s="181" t="s">
        <v>582</v>
      </c>
      <c r="F104" s="182" t="s">
        <v>583</v>
      </c>
      <c r="G104" s="183" t="s">
        <v>296</v>
      </c>
      <c r="H104" s="184">
        <v>70</v>
      </c>
      <c r="I104" s="185"/>
      <c r="J104" s="186">
        <f>ROUND(I104*H104,2)</f>
        <v>0</v>
      </c>
      <c r="K104" s="182" t="s">
        <v>163</v>
      </c>
      <c r="L104" s="41"/>
      <c r="M104" s="187" t="s">
        <v>19</v>
      </c>
      <c r="N104" s="188" t="s">
        <v>39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1.2999999999999999E-2</v>
      </c>
      <c r="T104" s="190">
        <f>S104*H104</f>
        <v>0.90999999999999992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164</v>
      </c>
      <c r="AT104" s="191" t="s">
        <v>159</v>
      </c>
      <c r="AU104" s="191" t="s">
        <v>77</v>
      </c>
      <c r="AY104" s="19" t="s">
        <v>156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75</v>
      </c>
      <c r="BK104" s="192">
        <f>ROUND(I104*H104,2)</f>
        <v>0</v>
      </c>
      <c r="BL104" s="19" t="s">
        <v>164</v>
      </c>
      <c r="BM104" s="191" t="s">
        <v>1587</v>
      </c>
    </row>
    <row r="105" spans="1:65" s="12" customFormat="1" ht="22.9" customHeight="1">
      <c r="B105" s="164"/>
      <c r="C105" s="165"/>
      <c r="D105" s="166" t="s">
        <v>67</v>
      </c>
      <c r="E105" s="178" t="s">
        <v>247</v>
      </c>
      <c r="F105" s="178" t="s">
        <v>248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SUM(P106:P112)</f>
        <v>0</v>
      </c>
      <c r="Q105" s="172"/>
      <c r="R105" s="173">
        <f>SUM(R106:R112)</f>
        <v>0</v>
      </c>
      <c r="S105" s="172"/>
      <c r="T105" s="174">
        <f>SUM(T106:T112)</f>
        <v>0</v>
      </c>
      <c r="AR105" s="175" t="s">
        <v>75</v>
      </c>
      <c r="AT105" s="176" t="s">
        <v>67</v>
      </c>
      <c r="AU105" s="176" t="s">
        <v>75</v>
      </c>
      <c r="AY105" s="175" t="s">
        <v>156</v>
      </c>
      <c r="BK105" s="177">
        <f>SUM(BK106:BK112)</f>
        <v>0</v>
      </c>
    </row>
    <row r="106" spans="1:65" s="2" customFormat="1" ht="37.9" customHeight="1">
      <c r="A106" s="36"/>
      <c r="B106" s="37"/>
      <c r="C106" s="180" t="s">
        <v>85</v>
      </c>
      <c r="D106" s="180" t="s">
        <v>159</v>
      </c>
      <c r="E106" s="181" t="s">
        <v>249</v>
      </c>
      <c r="F106" s="182" t="s">
        <v>250</v>
      </c>
      <c r="G106" s="183" t="s">
        <v>251</v>
      </c>
      <c r="H106" s="184">
        <v>1.5089999999999999</v>
      </c>
      <c r="I106" s="185"/>
      <c r="J106" s="186">
        <f>ROUND(I106*H106,2)</f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75</v>
      </c>
      <c r="BK106" s="192">
        <f>ROUND(I106*H106,2)</f>
        <v>0</v>
      </c>
      <c r="BL106" s="19" t="s">
        <v>164</v>
      </c>
      <c r="BM106" s="191" t="s">
        <v>1588</v>
      </c>
    </row>
    <row r="107" spans="1:65" s="2" customFormat="1" ht="62.65" customHeight="1">
      <c r="A107" s="36"/>
      <c r="B107" s="37"/>
      <c r="C107" s="180" t="s">
        <v>164</v>
      </c>
      <c r="D107" s="180" t="s">
        <v>159</v>
      </c>
      <c r="E107" s="181" t="s">
        <v>254</v>
      </c>
      <c r="F107" s="182" t="s">
        <v>255</v>
      </c>
      <c r="G107" s="183" t="s">
        <v>251</v>
      </c>
      <c r="H107" s="184">
        <v>1.5089999999999999</v>
      </c>
      <c r="I107" s="185"/>
      <c r="J107" s="186">
        <f>ROUND(I107*H107,2)</f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75</v>
      </c>
      <c r="BK107" s="192">
        <f>ROUND(I107*H107,2)</f>
        <v>0</v>
      </c>
      <c r="BL107" s="19" t="s">
        <v>164</v>
      </c>
      <c r="BM107" s="191" t="s">
        <v>1589</v>
      </c>
    </row>
    <row r="108" spans="1:65" s="2" customFormat="1" ht="24.2" customHeight="1">
      <c r="A108" s="36"/>
      <c r="B108" s="37"/>
      <c r="C108" s="180" t="s">
        <v>180</v>
      </c>
      <c r="D108" s="180" t="s">
        <v>159</v>
      </c>
      <c r="E108" s="181" t="s">
        <v>261</v>
      </c>
      <c r="F108" s="182" t="s">
        <v>262</v>
      </c>
      <c r="G108" s="183" t="s">
        <v>251</v>
      </c>
      <c r="H108" s="184">
        <v>1.5089999999999999</v>
      </c>
      <c r="I108" s="185"/>
      <c r="J108" s="186">
        <f>ROUND(I108*H108,2)</f>
        <v>0</v>
      </c>
      <c r="K108" s="182" t="s">
        <v>163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164</v>
      </c>
      <c r="AT108" s="191" t="s">
        <v>159</v>
      </c>
      <c r="AU108" s="191" t="s">
        <v>77</v>
      </c>
      <c r="AY108" s="19" t="s">
        <v>156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75</v>
      </c>
      <c r="BK108" s="192">
        <f>ROUND(I108*H108,2)</f>
        <v>0</v>
      </c>
      <c r="BL108" s="19" t="s">
        <v>164</v>
      </c>
      <c r="BM108" s="191" t="s">
        <v>1590</v>
      </c>
    </row>
    <row r="109" spans="1:65" s="2" customFormat="1" ht="37.9" customHeight="1">
      <c r="A109" s="36"/>
      <c r="B109" s="37"/>
      <c r="C109" s="180" t="s">
        <v>157</v>
      </c>
      <c r="D109" s="180" t="s">
        <v>159</v>
      </c>
      <c r="E109" s="181" t="s">
        <v>265</v>
      </c>
      <c r="F109" s="182" t="s">
        <v>266</v>
      </c>
      <c r="G109" s="183" t="s">
        <v>251</v>
      </c>
      <c r="H109" s="184">
        <v>45.27</v>
      </c>
      <c r="I109" s="185"/>
      <c r="J109" s="186">
        <f>ROUND(I109*H109,2)</f>
        <v>0</v>
      </c>
      <c r="K109" s="182" t="s">
        <v>163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164</v>
      </c>
      <c r="AT109" s="191" t="s">
        <v>159</v>
      </c>
      <c r="AU109" s="191" t="s">
        <v>77</v>
      </c>
      <c r="AY109" s="19" t="s">
        <v>156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75</v>
      </c>
      <c r="BK109" s="192">
        <f>ROUND(I109*H109,2)</f>
        <v>0</v>
      </c>
      <c r="BL109" s="19" t="s">
        <v>164</v>
      </c>
      <c r="BM109" s="191" t="s">
        <v>1591</v>
      </c>
    </row>
    <row r="110" spans="1:65" s="2" customFormat="1" ht="19.5">
      <c r="A110" s="36"/>
      <c r="B110" s="37"/>
      <c r="C110" s="38"/>
      <c r="D110" s="195" t="s">
        <v>257</v>
      </c>
      <c r="E110" s="38"/>
      <c r="F110" s="226" t="s">
        <v>589</v>
      </c>
      <c r="G110" s="38"/>
      <c r="H110" s="38"/>
      <c r="I110" s="227"/>
      <c r="J110" s="38"/>
      <c r="K110" s="38"/>
      <c r="L110" s="41"/>
      <c r="M110" s="228"/>
      <c r="N110" s="229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257</v>
      </c>
      <c r="AU110" s="19" t="s">
        <v>77</v>
      </c>
    </row>
    <row r="111" spans="1:65" s="13" customFormat="1" ht="11.25">
      <c r="B111" s="193"/>
      <c r="C111" s="194"/>
      <c r="D111" s="195" t="s">
        <v>166</v>
      </c>
      <c r="E111" s="194"/>
      <c r="F111" s="197" t="s">
        <v>1592</v>
      </c>
      <c r="G111" s="194"/>
      <c r="H111" s="198">
        <v>45.27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166</v>
      </c>
      <c r="AU111" s="204" t="s">
        <v>77</v>
      </c>
      <c r="AV111" s="13" t="s">
        <v>77</v>
      </c>
      <c r="AW111" s="13" t="s">
        <v>4</v>
      </c>
      <c r="AX111" s="13" t="s">
        <v>75</v>
      </c>
      <c r="AY111" s="204" t="s">
        <v>156</v>
      </c>
    </row>
    <row r="112" spans="1:65" s="2" customFormat="1" ht="37.9" customHeight="1">
      <c r="A112" s="36"/>
      <c r="B112" s="37"/>
      <c r="C112" s="180" t="s">
        <v>198</v>
      </c>
      <c r="D112" s="180" t="s">
        <v>159</v>
      </c>
      <c r="E112" s="181" t="s">
        <v>270</v>
      </c>
      <c r="F112" s="182" t="s">
        <v>271</v>
      </c>
      <c r="G112" s="183" t="s">
        <v>251</v>
      </c>
      <c r="H112" s="184">
        <v>1.5089999999999999</v>
      </c>
      <c r="I112" s="185"/>
      <c r="J112" s="186">
        <f>ROUND(I112*H112,2)</f>
        <v>0</v>
      </c>
      <c r="K112" s="182" t="s">
        <v>163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164</v>
      </c>
      <c r="AT112" s="191" t="s">
        <v>159</v>
      </c>
      <c r="AU112" s="191" t="s">
        <v>77</v>
      </c>
      <c r="AY112" s="19" t="s">
        <v>156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75</v>
      </c>
      <c r="BK112" s="192">
        <f>ROUND(I112*H112,2)</f>
        <v>0</v>
      </c>
      <c r="BL112" s="19" t="s">
        <v>164</v>
      </c>
      <c r="BM112" s="191" t="s">
        <v>1593</v>
      </c>
    </row>
    <row r="113" spans="1:65" s="12" customFormat="1" ht="25.9" customHeight="1">
      <c r="B113" s="164"/>
      <c r="C113" s="165"/>
      <c r="D113" s="166" t="s">
        <v>67</v>
      </c>
      <c r="E113" s="167" t="s">
        <v>284</v>
      </c>
      <c r="F113" s="167" t="s">
        <v>284</v>
      </c>
      <c r="G113" s="165"/>
      <c r="H113" s="165"/>
      <c r="I113" s="168"/>
      <c r="J113" s="169">
        <f>BK113</f>
        <v>0</v>
      </c>
      <c r="K113" s="165"/>
      <c r="L113" s="170"/>
      <c r="M113" s="171"/>
      <c r="N113" s="172"/>
      <c r="O113" s="172"/>
      <c r="P113" s="173">
        <f>P114+P126+P143+P172+P176</f>
        <v>0</v>
      </c>
      <c r="Q113" s="172"/>
      <c r="R113" s="173">
        <f>R114+R126+R143+R172+R176</f>
        <v>0.35693999999999998</v>
      </c>
      <c r="S113" s="172"/>
      <c r="T113" s="174">
        <f>T114+T126+T143+T172+T176</f>
        <v>0.58329999999999993</v>
      </c>
      <c r="AR113" s="175" t="s">
        <v>77</v>
      </c>
      <c r="AT113" s="176" t="s">
        <v>67</v>
      </c>
      <c r="AU113" s="176" t="s">
        <v>68</v>
      </c>
      <c r="AY113" s="175" t="s">
        <v>156</v>
      </c>
      <c r="BK113" s="177">
        <f>BK114+BK126+BK143+BK172+BK176</f>
        <v>0</v>
      </c>
    </row>
    <row r="114" spans="1:65" s="12" customFormat="1" ht="22.9" customHeight="1">
      <c r="B114" s="164"/>
      <c r="C114" s="165"/>
      <c r="D114" s="166" t="s">
        <v>67</v>
      </c>
      <c r="E114" s="178" t="s">
        <v>592</v>
      </c>
      <c r="F114" s="178" t="s">
        <v>593</v>
      </c>
      <c r="G114" s="165"/>
      <c r="H114" s="165"/>
      <c r="I114" s="168"/>
      <c r="J114" s="179">
        <f>BK114</f>
        <v>0</v>
      </c>
      <c r="K114" s="165"/>
      <c r="L114" s="170"/>
      <c r="M114" s="171"/>
      <c r="N114" s="172"/>
      <c r="O114" s="172"/>
      <c r="P114" s="173">
        <f>SUM(P115:P125)</f>
        <v>0</v>
      </c>
      <c r="Q114" s="172"/>
      <c r="R114" s="173">
        <f>SUM(R115:R125)</f>
        <v>1.562E-2</v>
      </c>
      <c r="S114" s="172"/>
      <c r="T114" s="174">
        <f>SUM(T115:T125)</f>
        <v>0</v>
      </c>
      <c r="AR114" s="175" t="s">
        <v>77</v>
      </c>
      <c r="AT114" s="176" t="s">
        <v>67</v>
      </c>
      <c r="AU114" s="176" t="s">
        <v>75</v>
      </c>
      <c r="AY114" s="175" t="s">
        <v>156</v>
      </c>
      <c r="BK114" s="177">
        <f>SUM(BK115:BK125)</f>
        <v>0</v>
      </c>
    </row>
    <row r="115" spans="1:65" s="2" customFormat="1" ht="24.2" customHeight="1">
      <c r="A115" s="36"/>
      <c r="B115" s="37"/>
      <c r="C115" s="180" t="s">
        <v>204</v>
      </c>
      <c r="D115" s="180" t="s">
        <v>159</v>
      </c>
      <c r="E115" s="181" t="s">
        <v>597</v>
      </c>
      <c r="F115" s="182" t="s">
        <v>598</v>
      </c>
      <c r="G115" s="183" t="s">
        <v>345</v>
      </c>
      <c r="H115" s="184">
        <v>4</v>
      </c>
      <c r="I115" s="185"/>
      <c r="J115" s="186">
        <f t="shared" ref="J115:J125" si="0">ROUND(I115*H115,2)</f>
        <v>0</v>
      </c>
      <c r="K115" s="182" t="s">
        <v>163</v>
      </c>
      <c r="L115" s="41"/>
      <c r="M115" s="187" t="s">
        <v>19</v>
      </c>
      <c r="N115" s="188" t="s">
        <v>39</v>
      </c>
      <c r="O115" s="66"/>
      <c r="P115" s="189">
        <f t="shared" ref="P115:P125" si="1">O115*H115</f>
        <v>0</v>
      </c>
      <c r="Q115" s="189">
        <v>1E-3</v>
      </c>
      <c r="R115" s="189">
        <f t="shared" ref="R115:R125" si="2">Q115*H115</f>
        <v>4.0000000000000001E-3</v>
      </c>
      <c r="S115" s="189">
        <v>0</v>
      </c>
      <c r="T115" s="190">
        <f t="shared" ref="T115:T125" si="3"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253</v>
      </c>
      <c r="AT115" s="191" t="s">
        <v>159</v>
      </c>
      <c r="AU115" s="191" t="s">
        <v>77</v>
      </c>
      <c r="AY115" s="19" t="s">
        <v>156</v>
      </c>
      <c r="BE115" s="192">
        <f t="shared" ref="BE115:BE125" si="4">IF(N115="základní",J115,0)</f>
        <v>0</v>
      </c>
      <c r="BF115" s="192">
        <f t="shared" ref="BF115:BF125" si="5">IF(N115="snížená",J115,0)</f>
        <v>0</v>
      </c>
      <c r="BG115" s="192">
        <f t="shared" ref="BG115:BG125" si="6">IF(N115="zákl. přenesená",J115,0)</f>
        <v>0</v>
      </c>
      <c r="BH115" s="192">
        <f t="shared" ref="BH115:BH125" si="7">IF(N115="sníž. přenesená",J115,0)</f>
        <v>0</v>
      </c>
      <c r="BI115" s="192">
        <f t="shared" ref="BI115:BI125" si="8">IF(N115="nulová",J115,0)</f>
        <v>0</v>
      </c>
      <c r="BJ115" s="19" t="s">
        <v>75</v>
      </c>
      <c r="BK115" s="192">
        <f t="shared" ref="BK115:BK125" si="9">ROUND(I115*H115,2)</f>
        <v>0</v>
      </c>
      <c r="BL115" s="19" t="s">
        <v>253</v>
      </c>
      <c r="BM115" s="191" t="s">
        <v>1594</v>
      </c>
    </row>
    <row r="116" spans="1:65" s="2" customFormat="1" ht="24.2" customHeight="1">
      <c r="A116" s="36"/>
      <c r="B116" s="37"/>
      <c r="C116" s="180" t="s">
        <v>210</v>
      </c>
      <c r="D116" s="180" t="s">
        <v>159</v>
      </c>
      <c r="E116" s="181" t="s">
        <v>600</v>
      </c>
      <c r="F116" s="182" t="s">
        <v>601</v>
      </c>
      <c r="G116" s="183" t="s">
        <v>296</v>
      </c>
      <c r="H116" s="184">
        <v>2</v>
      </c>
      <c r="I116" s="185"/>
      <c r="J116" s="186">
        <f t="shared" si="0"/>
        <v>0</v>
      </c>
      <c r="K116" s="182" t="s">
        <v>163</v>
      </c>
      <c r="L116" s="41"/>
      <c r="M116" s="187" t="s">
        <v>19</v>
      </c>
      <c r="N116" s="188" t="s">
        <v>39</v>
      </c>
      <c r="O116" s="66"/>
      <c r="P116" s="189">
        <f t="shared" si="1"/>
        <v>0</v>
      </c>
      <c r="Q116" s="189">
        <v>2.0100000000000001E-3</v>
      </c>
      <c r="R116" s="189">
        <f t="shared" si="2"/>
        <v>4.0200000000000001E-3</v>
      </c>
      <c r="S116" s="189">
        <v>0</v>
      </c>
      <c r="T116" s="190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253</v>
      </c>
      <c r="AT116" s="191" t="s">
        <v>159</v>
      </c>
      <c r="AU116" s="191" t="s">
        <v>77</v>
      </c>
      <c r="AY116" s="19" t="s">
        <v>156</v>
      </c>
      <c r="BE116" s="192">
        <f t="shared" si="4"/>
        <v>0</v>
      </c>
      <c r="BF116" s="192">
        <f t="shared" si="5"/>
        <v>0</v>
      </c>
      <c r="BG116" s="192">
        <f t="shared" si="6"/>
        <v>0</v>
      </c>
      <c r="BH116" s="192">
        <f t="shared" si="7"/>
        <v>0</v>
      </c>
      <c r="BI116" s="192">
        <f t="shared" si="8"/>
        <v>0</v>
      </c>
      <c r="BJ116" s="19" t="s">
        <v>75</v>
      </c>
      <c r="BK116" s="192">
        <f t="shared" si="9"/>
        <v>0</v>
      </c>
      <c r="BL116" s="19" t="s">
        <v>253</v>
      </c>
      <c r="BM116" s="191" t="s">
        <v>1595</v>
      </c>
    </row>
    <row r="117" spans="1:65" s="2" customFormat="1" ht="14.45" customHeight="1">
      <c r="A117" s="36"/>
      <c r="B117" s="37"/>
      <c r="C117" s="180" t="s">
        <v>216</v>
      </c>
      <c r="D117" s="180" t="s">
        <v>159</v>
      </c>
      <c r="E117" s="181" t="s">
        <v>603</v>
      </c>
      <c r="F117" s="182" t="s">
        <v>604</v>
      </c>
      <c r="G117" s="183" t="s">
        <v>296</v>
      </c>
      <c r="H117" s="184">
        <v>14</v>
      </c>
      <c r="I117" s="185"/>
      <c r="J117" s="186">
        <f t="shared" si="0"/>
        <v>0</v>
      </c>
      <c r="K117" s="182" t="s">
        <v>163</v>
      </c>
      <c r="L117" s="41"/>
      <c r="M117" s="187" t="s">
        <v>19</v>
      </c>
      <c r="N117" s="188" t="s">
        <v>39</v>
      </c>
      <c r="O117" s="66"/>
      <c r="P117" s="189">
        <f t="shared" si="1"/>
        <v>0</v>
      </c>
      <c r="Q117" s="189">
        <v>4.8000000000000001E-4</v>
      </c>
      <c r="R117" s="189">
        <f t="shared" si="2"/>
        <v>6.7200000000000003E-3</v>
      </c>
      <c r="S117" s="189">
        <v>0</v>
      </c>
      <c r="T117" s="190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253</v>
      </c>
      <c r="AT117" s="191" t="s">
        <v>159</v>
      </c>
      <c r="AU117" s="191" t="s">
        <v>77</v>
      </c>
      <c r="AY117" s="19" t="s">
        <v>156</v>
      </c>
      <c r="BE117" s="192">
        <f t="shared" si="4"/>
        <v>0</v>
      </c>
      <c r="BF117" s="192">
        <f t="shared" si="5"/>
        <v>0</v>
      </c>
      <c r="BG117" s="192">
        <f t="shared" si="6"/>
        <v>0</v>
      </c>
      <c r="BH117" s="192">
        <f t="shared" si="7"/>
        <v>0</v>
      </c>
      <c r="BI117" s="192">
        <f t="shared" si="8"/>
        <v>0</v>
      </c>
      <c r="BJ117" s="19" t="s">
        <v>75</v>
      </c>
      <c r="BK117" s="192">
        <f t="shared" si="9"/>
        <v>0</v>
      </c>
      <c r="BL117" s="19" t="s">
        <v>253</v>
      </c>
      <c r="BM117" s="191" t="s">
        <v>1596</v>
      </c>
    </row>
    <row r="118" spans="1:65" s="2" customFormat="1" ht="24.2" customHeight="1">
      <c r="A118" s="36"/>
      <c r="B118" s="37"/>
      <c r="C118" s="180" t="s">
        <v>222</v>
      </c>
      <c r="D118" s="180" t="s">
        <v>159</v>
      </c>
      <c r="E118" s="181" t="s">
        <v>606</v>
      </c>
      <c r="F118" s="182" t="s">
        <v>607</v>
      </c>
      <c r="G118" s="183" t="s">
        <v>345</v>
      </c>
      <c r="H118" s="184">
        <v>4</v>
      </c>
      <c r="I118" s="185"/>
      <c r="J118" s="186">
        <f t="shared" si="0"/>
        <v>0</v>
      </c>
      <c r="K118" s="182" t="s">
        <v>163</v>
      </c>
      <c r="L118" s="41"/>
      <c r="M118" s="187" t="s">
        <v>19</v>
      </c>
      <c r="N118" s="188" t="s">
        <v>39</v>
      </c>
      <c r="O118" s="66"/>
      <c r="P118" s="189">
        <f t="shared" si="1"/>
        <v>0</v>
      </c>
      <c r="Q118" s="189">
        <v>0</v>
      </c>
      <c r="R118" s="189">
        <f t="shared" si="2"/>
        <v>0</v>
      </c>
      <c r="S118" s="189">
        <v>0</v>
      </c>
      <c r="T118" s="190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253</v>
      </c>
      <c r="AT118" s="191" t="s">
        <v>159</v>
      </c>
      <c r="AU118" s="191" t="s">
        <v>77</v>
      </c>
      <c r="AY118" s="19" t="s">
        <v>156</v>
      </c>
      <c r="BE118" s="192">
        <f t="shared" si="4"/>
        <v>0</v>
      </c>
      <c r="BF118" s="192">
        <f t="shared" si="5"/>
        <v>0</v>
      </c>
      <c r="BG118" s="192">
        <f t="shared" si="6"/>
        <v>0</v>
      </c>
      <c r="BH118" s="192">
        <f t="shared" si="7"/>
        <v>0</v>
      </c>
      <c r="BI118" s="192">
        <f t="shared" si="8"/>
        <v>0</v>
      </c>
      <c r="BJ118" s="19" t="s">
        <v>75</v>
      </c>
      <c r="BK118" s="192">
        <f t="shared" si="9"/>
        <v>0</v>
      </c>
      <c r="BL118" s="19" t="s">
        <v>253</v>
      </c>
      <c r="BM118" s="191" t="s">
        <v>1597</v>
      </c>
    </row>
    <row r="119" spans="1:65" s="2" customFormat="1" ht="24.2" customHeight="1">
      <c r="A119" s="36"/>
      <c r="B119" s="37"/>
      <c r="C119" s="180" t="s">
        <v>229</v>
      </c>
      <c r="D119" s="180" t="s">
        <v>159</v>
      </c>
      <c r="E119" s="181" t="s">
        <v>609</v>
      </c>
      <c r="F119" s="182" t="s">
        <v>610</v>
      </c>
      <c r="G119" s="183" t="s">
        <v>345</v>
      </c>
      <c r="H119" s="184">
        <v>2</v>
      </c>
      <c r="I119" s="185"/>
      <c r="J119" s="186">
        <f t="shared" si="0"/>
        <v>0</v>
      </c>
      <c r="K119" s="182" t="s">
        <v>163</v>
      </c>
      <c r="L119" s="41"/>
      <c r="M119" s="187" t="s">
        <v>19</v>
      </c>
      <c r="N119" s="188" t="s">
        <v>39</v>
      </c>
      <c r="O119" s="66"/>
      <c r="P119" s="189">
        <f t="shared" si="1"/>
        <v>0</v>
      </c>
      <c r="Q119" s="189">
        <v>0</v>
      </c>
      <c r="R119" s="189">
        <f t="shared" si="2"/>
        <v>0</v>
      </c>
      <c r="S119" s="189">
        <v>0</v>
      </c>
      <c r="T119" s="190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253</v>
      </c>
      <c r="AT119" s="191" t="s">
        <v>159</v>
      </c>
      <c r="AU119" s="191" t="s">
        <v>77</v>
      </c>
      <c r="AY119" s="19" t="s">
        <v>156</v>
      </c>
      <c r="BE119" s="192">
        <f t="shared" si="4"/>
        <v>0</v>
      </c>
      <c r="BF119" s="192">
        <f t="shared" si="5"/>
        <v>0</v>
      </c>
      <c r="BG119" s="192">
        <f t="shared" si="6"/>
        <v>0</v>
      </c>
      <c r="BH119" s="192">
        <f t="shared" si="7"/>
        <v>0</v>
      </c>
      <c r="BI119" s="192">
        <f t="shared" si="8"/>
        <v>0</v>
      </c>
      <c r="BJ119" s="19" t="s">
        <v>75</v>
      </c>
      <c r="BK119" s="192">
        <f t="shared" si="9"/>
        <v>0</v>
      </c>
      <c r="BL119" s="19" t="s">
        <v>253</v>
      </c>
      <c r="BM119" s="191" t="s">
        <v>1598</v>
      </c>
    </row>
    <row r="120" spans="1:65" s="2" customFormat="1" ht="24.2" customHeight="1">
      <c r="A120" s="36"/>
      <c r="B120" s="37"/>
      <c r="C120" s="180" t="s">
        <v>236</v>
      </c>
      <c r="D120" s="180" t="s">
        <v>159</v>
      </c>
      <c r="E120" s="181" t="s">
        <v>612</v>
      </c>
      <c r="F120" s="182" t="s">
        <v>613</v>
      </c>
      <c r="G120" s="183" t="s">
        <v>345</v>
      </c>
      <c r="H120" s="184">
        <v>2</v>
      </c>
      <c r="I120" s="185"/>
      <c r="J120" s="186">
        <f t="shared" si="0"/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 t="shared" si="1"/>
        <v>0</v>
      </c>
      <c r="Q120" s="189">
        <v>0</v>
      </c>
      <c r="R120" s="189">
        <f t="shared" si="2"/>
        <v>0</v>
      </c>
      <c r="S120" s="189">
        <v>0</v>
      </c>
      <c r="T120" s="190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253</v>
      </c>
      <c r="AT120" s="191" t="s">
        <v>159</v>
      </c>
      <c r="AU120" s="191" t="s">
        <v>77</v>
      </c>
      <c r="AY120" s="19" t="s">
        <v>156</v>
      </c>
      <c r="BE120" s="192">
        <f t="shared" si="4"/>
        <v>0</v>
      </c>
      <c r="BF120" s="192">
        <f t="shared" si="5"/>
        <v>0</v>
      </c>
      <c r="BG120" s="192">
        <f t="shared" si="6"/>
        <v>0</v>
      </c>
      <c r="BH120" s="192">
        <f t="shared" si="7"/>
        <v>0</v>
      </c>
      <c r="BI120" s="192">
        <f t="shared" si="8"/>
        <v>0</v>
      </c>
      <c r="BJ120" s="19" t="s">
        <v>75</v>
      </c>
      <c r="BK120" s="192">
        <f t="shared" si="9"/>
        <v>0</v>
      </c>
      <c r="BL120" s="19" t="s">
        <v>253</v>
      </c>
      <c r="BM120" s="191" t="s">
        <v>1599</v>
      </c>
    </row>
    <row r="121" spans="1:65" s="2" customFormat="1" ht="24.2" customHeight="1">
      <c r="A121" s="36"/>
      <c r="B121" s="37"/>
      <c r="C121" s="180" t="s">
        <v>243</v>
      </c>
      <c r="D121" s="180" t="s">
        <v>159</v>
      </c>
      <c r="E121" s="181" t="s">
        <v>615</v>
      </c>
      <c r="F121" s="182" t="s">
        <v>616</v>
      </c>
      <c r="G121" s="183" t="s">
        <v>345</v>
      </c>
      <c r="H121" s="184">
        <v>2</v>
      </c>
      <c r="I121" s="185"/>
      <c r="J121" s="186">
        <f t="shared" si="0"/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 t="shared" si="1"/>
        <v>0</v>
      </c>
      <c r="Q121" s="189">
        <v>6.0000000000000002E-5</v>
      </c>
      <c r="R121" s="189">
        <f t="shared" si="2"/>
        <v>1.2E-4</v>
      </c>
      <c r="S121" s="189">
        <v>0</v>
      </c>
      <c r="T121" s="190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253</v>
      </c>
      <c r="AT121" s="191" t="s">
        <v>159</v>
      </c>
      <c r="AU121" s="191" t="s">
        <v>77</v>
      </c>
      <c r="AY121" s="19" t="s">
        <v>156</v>
      </c>
      <c r="BE121" s="192">
        <f t="shared" si="4"/>
        <v>0</v>
      </c>
      <c r="BF121" s="192">
        <f t="shared" si="5"/>
        <v>0</v>
      </c>
      <c r="BG121" s="192">
        <f t="shared" si="6"/>
        <v>0</v>
      </c>
      <c r="BH121" s="192">
        <f t="shared" si="7"/>
        <v>0</v>
      </c>
      <c r="BI121" s="192">
        <f t="shared" si="8"/>
        <v>0</v>
      </c>
      <c r="BJ121" s="19" t="s">
        <v>75</v>
      </c>
      <c r="BK121" s="192">
        <f t="shared" si="9"/>
        <v>0</v>
      </c>
      <c r="BL121" s="19" t="s">
        <v>253</v>
      </c>
      <c r="BM121" s="191" t="s">
        <v>1600</v>
      </c>
    </row>
    <row r="122" spans="1:65" s="2" customFormat="1" ht="14.45" customHeight="1">
      <c r="A122" s="36"/>
      <c r="B122" s="37"/>
      <c r="C122" s="230" t="s">
        <v>8</v>
      </c>
      <c r="D122" s="230" t="s">
        <v>300</v>
      </c>
      <c r="E122" s="231" t="s">
        <v>618</v>
      </c>
      <c r="F122" s="232" t="s">
        <v>619</v>
      </c>
      <c r="G122" s="233" t="s">
        <v>345</v>
      </c>
      <c r="H122" s="234">
        <v>2</v>
      </c>
      <c r="I122" s="235"/>
      <c r="J122" s="236">
        <f t="shared" si="0"/>
        <v>0</v>
      </c>
      <c r="K122" s="232" t="s">
        <v>163</v>
      </c>
      <c r="L122" s="237"/>
      <c r="M122" s="238" t="s">
        <v>19</v>
      </c>
      <c r="N122" s="239" t="s">
        <v>39</v>
      </c>
      <c r="O122" s="66"/>
      <c r="P122" s="189">
        <f t="shared" si="1"/>
        <v>0</v>
      </c>
      <c r="Q122" s="189">
        <v>3.8000000000000002E-4</v>
      </c>
      <c r="R122" s="189">
        <f t="shared" si="2"/>
        <v>7.6000000000000004E-4</v>
      </c>
      <c r="S122" s="189">
        <v>0</v>
      </c>
      <c r="T122" s="190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303</v>
      </c>
      <c r="AT122" s="191" t="s">
        <v>300</v>
      </c>
      <c r="AU122" s="191" t="s">
        <v>77</v>
      </c>
      <c r="AY122" s="19" t="s">
        <v>156</v>
      </c>
      <c r="BE122" s="192">
        <f t="shared" si="4"/>
        <v>0</v>
      </c>
      <c r="BF122" s="192">
        <f t="shared" si="5"/>
        <v>0</v>
      </c>
      <c r="BG122" s="192">
        <f t="shared" si="6"/>
        <v>0</v>
      </c>
      <c r="BH122" s="192">
        <f t="shared" si="7"/>
        <v>0</v>
      </c>
      <c r="BI122" s="192">
        <f t="shared" si="8"/>
        <v>0</v>
      </c>
      <c r="BJ122" s="19" t="s">
        <v>75</v>
      </c>
      <c r="BK122" s="192">
        <f t="shared" si="9"/>
        <v>0</v>
      </c>
      <c r="BL122" s="19" t="s">
        <v>253</v>
      </c>
      <c r="BM122" s="191" t="s">
        <v>1601</v>
      </c>
    </row>
    <row r="123" spans="1:65" s="2" customFormat="1" ht="24.2" customHeight="1">
      <c r="A123" s="36"/>
      <c r="B123" s="37"/>
      <c r="C123" s="180" t="s">
        <v>253</v>
      </c>
      <c r="D123" s="180" t="s">
        <v>159</v>
      </c>
      <c r="E123" s="181" t="s">
        <v>627</v>
      </c>
      <c r="F123" s="182" t="s">
        <v>628</v>
      </c>
      <c r="G123" s="183" t="s">
        <v>296</v>
      </c>
      <c r="H123" s="184">
        <v>16</v>
      </c>
      <c r="I123" s="185"/>
      <c r="J123" s="186">
        <f t="shared" si="0"/>
        <v>0</v>
      </c>
      <c r="K123" s="182" t="s">
        <v>163</v>
      </c>
      <c r="L123" s="41"/>
      <c r="M123" s="187" t="s">
        <v>19</v>
      </c>
      <c r="N123" s="188" t="s">
        <v>39</v>
      </c>
      <c r="O123" s="66"/>
      <c r="P123" s="189">
        <f t="shared" si="1"/>
        <v>0</v>
      </c>
      <c r="Q123" s="189">
        <v>0</v>
      </c>
      <c r="R123" s="189">
        <f t="shared" si="2"/>
        <v>0</v>
      </c>
      <c r="S123" s="189">
        <v>0</v>
      </c>
      <c r="T123" s="190">
        <f t="shared" si="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253</v>
      </c>
      <c r="AT123" s="191" t="s">
        <v>159</v>
      </c>
      <c r="AU123" s="191" t="s">
        <v>77</v>
      </c>
      <c r="AY123" s="19" t="s">
        <v>156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19" t="s">
        <v>75</v>
      </c>
      <c r="BK123" s="192">
        <f t="shared" si="9"/>
        <v>0</v>
      </c>
      <c r="BL123" s="19" t="s">
        <v>253</v>
      </c>
      <c r="BM123" s="191" t="s">
        <v>1602</v>
      </c>
    </row>
    <row r="124" spans="1:65" s="2" customFormat="1" ht="49.15" customHeight="1">
      <c r="A124" s="36"/>
      <c r="B124" s="37"/>
      <c r="C124" s="180" t="s">
        <v>260</v>
      </c>
      <c r="D124" s="180" t="s">
        <v>159</v>
      </c>
      <c r="E124" s="181" t="s">
        <v>633</v>
      </c>
      <c r="F124" s="182" t="s">
        <v>634</v>
      </c>
      <c r="G124" s="183" t="s">
        <v>251</v>
      </c>
      <c r="H124" s="184">
        <v>1.6E-2</v>
      </c>
      <c r="I124" s="185"/>
      <c r="J124" s="186">
        <f t="shared" si="0"/>
        <v>0</v>
      </c>
      <c r="K124" s="182" t="s">
        <v>163</v>
      </c>
      <c r="L124" s="41"/>
      <c r="M124" s="187" t="s">
        <v>19</v>
      </c>
      <c r="N124" s="188" t="s">
        <v>39</v>
      </c>
      <c r="O124" s="66"/>
      <c r="P124" s="189">
        <f t="shared" si="1"/>
        <v>0</v>
      </c>
      <c r="Q124" s="189">
        <v>0</v>
      </c>
      <c r="R124" s="189">
        <f t="shared" si="2"/>
        <v>0</v>
      </c>
      <c r="S124" s="189">
        <v>0</v>
      </c>
      <c r="T124" s="190">
        <f t="shared" si="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253</v>
      </c>
      <c r="AT124" s="191" t="s">
        <v>159</v>
      </c>
      <c r="AU124" s="191" t="s">
        <v>77</v>
      </c>
      <c r="AY124" s="19" t="s">
        <v>156</v>
      </c>
      <c r="BE124" s="192">
        <f t="shared" si="4"/>
        <v>0</v>
      </c>
      <c r="BF124" s="192">
        <f t="shared" si="5"/>
        <v>0</v>
      </c>
      <c r="BG124" s="192">
        <f t="shared" si="6"/>
        <v>0</v>
      </c>
      <c r="BH124" s="192">
        <f t="shared" si="7"/>
        <v>0</v>
      </c>
      <c r="BI124" s="192">
        <f t="shared" si="8"/>
        <v>0</v>
      </c>
      <c r="BJ124" s="19" t="s">
        <v>75</v>
      </c>
      <c r="BK124" s="192">
        <f t="shared" si="9"/>
        <v>0</v>
      </c>
      <c r="BL124" s="19" t="s">
        <v>253</v>
      </c>
      <c r="BM124" s="191" t="s">
        <v>1603</v>
      </c>
    </row>
    <row r="125" spans="1:65" s="2" customFormat="1" ht="49.15" customHeight="1">
      <c r="A125" s="36"/>
      <c r="B125" s="37"/>
      <c r="C125" s="180" t="s">
        <v>264</v>
      </c>
      <c r="D125" s="180" t="s">
        <v>159</v>
      </c>
      <c r="E125" s="181" t="s">
        <v>636</v>
      </c>
      <c r="F125" s="182" t="s">
        <v>637</v>
      </c>
      <c r="G125" s="183" t="s">
        <v>251</v>
      </c>
      <c r="H125" s="184">
        <v>1.6E-2</v>
      </c>
      <c r="I125" s="185"/>
      <c r="J125" s="186">
        <f t="shared" si="0"/>
        <v>0</v>
      </c>
      <c r="K125" s="182" t="s">
        <v>163</v>
      </c>
      <c r="L125" s="41"/>
      <c r="M125" s="187" t="s">
        <v>19</v>
      </c>
      <c r="N125" s="188" t="s">
        <v>39</v>
      </c>
      <c r="O125" s="66"/>
      <c r="P125" s="189">
        <f t="shared" si="1"/>
        <v>0</v>
      </c>
      <c r="Q125" s="189">
        <v>0</v>
      </c>
      <c r="R125" s="189">
        <f t="shared" si="2"/>
        <v>0</v>
      </c>
      <c r="S125" s="189">
        <v>0</v>
      </c>
      <c r="T125" s="190">
        <f t="shared" si="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253</v>
      </c>
      <c r="AT125" s="191" t="s">
        <v>159</v>
      </c>
      <c r="AU125" s="191" t="s">
        <v>77</v>
      </c>
      <c r="AY125" s="19" t="s">
        <v>156</v>
      </c>
      <c r="BE125" s="192">
        <f t="shared" si="4"/>
        <v>0</v>
      </c>
      <c r="BF125" s="192">
        <f t="shared" si="5"/>
        <v>0</v>
      </c>
      <c r="BG125" s="192">
        <f t="shared" si="6"/>
        <v>0</v>
      </c>
      <c r="BH125" s="192">
        <f t="shared" si="7"/>
        <v>0</v>
      </c>
      <c r="BI125" s="192">
        <f t="shared" si="8"/>
        <v>0</v>
      </c>
      <c r="BJ125" s="19" t="s">
        <v>75</v>
      </c>
      <c r="BK125" s="192">
        <f t="shared" si="9"/>
        <v>0</v>
      </c>
      <c r="BL125" s="19" t="s">
        <v>253</v>
      </c>
      <c r="BM125" s="191" t="s">
        <v>1604</v>
      </c>
    </row>
    <row r="126" spans="1:65" s="12" customFormat="1" ht="22.9" customHeight="1">
      <c r="B126" s="164"/>
      <c r="C126" s="165"/>
      <c r="D126" s="166" t="s">
        <v>67</v>
      </c>
      <c r="E126" s="178" t="s">
        <v>643</v>
      </c>
      <c r="F126" s="178" t="s">
        <v>644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SUM(P127:P142)</f>
        <v>0</v>
      </c>
      <c r="Q126" s="172"/>
      <c r="R126" s="173">
        <f>SUM(R127:R142)</f>
        <v>8.0350000000000019E-2</v>
      </c>
      <c r="S126" s="172"/>
      <c r="T126" s="174">
        <f>SUM(T127:T142)</f>
        <v>0.11928</v>
      </c>
      <c r="AR126" s="175" t="s">
        <v>77</v>
      </c>
      <c r="AT126" s="176" t="s">
        <v>67</v>
      </c>
      <c r="AU126" s="176" t="s">
        <v>75</v>
      </c>
      <c r="AY126" s="175" t="s">
        <v>156</v>
      </c>
      <c r="BK126" s="177">
        <f>SUM(BK127:BK142)</f>
        <v>0</v>
      </c>
    </row>
    <row r="127" spans="1:65" s="2" customFormat="1" ht="24.2" customHeight="1">
      <c r="A127" s="36"/>
      <c r="B127" s="37"/>
      <c r="C127" s="180" t="s">
        <v>269</v>
      </c>
      <c r="D127" s="180" t="s">
        <v>159</v>
      </c>
      <c r="E127" s="181" t="s">
        <v>651</v>
      </c>
      <c r="F127" s="182" t="s">
        <v>652</v>
      </c>
      <c r="G127" s="183" t="s">
        <v>296</v>
      </c>
      <c r="H127" s="184">
        <v>56</v>
      </c>
      <c r="I127" s="185"/>
      <c r="J127" s="186">
        <f t="shared" ref="J127:J142" si="10">ROUND(I127*H127,2)</f>
        <v>0</v>
      </c>
      <c r="K127" s="182" t="s">
        <v>163</v>
      </c>
      <c r="L127" s="41"/>
      <c r="M127" s="187" t="s">
        <v>19</v>
      </c>
      <c r="N127" s="188" t="s">
        <v>39</v>
      </c>
      <c r="O127" s="66"/>
      <c r="P127" s="189">
        <f t="shared" ref="P127:P142" si="11">O127*H127</f>
        <v>0</v>
      </c>
      <c r="Q127" s="189">
        <v>0</v>
      </c>
      <c r="R127" s="189">
        <f t="shared" ref="R127:R142" si="12">Q127*H127</f>
        <v>0</v>
      </c>
      <c r="S127" s="189">
        <v>2.1299999999999999E-3</v>
      </c>
      <c r="T127" s="190">
        <f t="shared" ref="T127:T142" si="13">S127*H127</f>
        <v>0.11928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253</v>
      </c>
      <c r="AT127" s="191" t="s">
        <v>159</v>
      </c>
      <c r="AU127" s="191" t="s">
        <v>77</v>
      </c>
      <c r="AY127" s="19" t="s">
        <v>156</v>
      </c>
      <c r="BE127" s="192">
        <f t="shared" ref="BE127:BE142" si="14">IF(N127="základní",J127,0)</f>
        <v>0</v>
      </c>
      <c r="BF127" s="192">
        <f t="shared" ref="BF127:BF142" si="15">IF(N127="snížená",J127,0)</f>
        <v>0</v>
      </c>
      <c r="BG127" s="192">
        <f t="shared" ref="BG127:BG142" si="16">IF(N127="zákl. přenesená",J127,0)</f>
        <v>0</v>
      </c>
      <c r="BH127" s="192">
        <f t="shared" ref="BH127:BH142" si="17">IF(N127="sníž. přenesená",J127,0)</f>
        <v>0</v>
      </c>
      <c r="BI127" s="192">
        <f t="shared" ref="BI127:BI142" si="18">IF(N127="nulová",J127,0)</f>
        <v>0</v>
      </c>
      <c r="BJ127" s="19" t="s">
        <v>75</v>
      </c>
      <c r="BK127" s="192">
        <f t="shared" ref="BK127:BK142" si="19">ROUND(I127*H127,2)</f>
        <v>0</v>
      </c>
      <c r="BL127" s="19" t="s">
        <v>253</v>
      </c>
      <c r="BM127" s="191" t="s">
        <v>1605</v>
      </c>
    </row>
    <row r="128" spans="1:65" s="2" customFormat="1" ht="24.2" customHeight="1">
      <c r="A128" s="36"/>
      <c r="B128" s="37"/>
      <c r="C128" s="180" t="s">
        <v>275</v>
      </c>
      <c r="D128" s="180" t="s">
        <v>159</v>
      </c>
      <c r="E128" s="181" t="s">
        <v>657</v>
      </c>
      <c r="F128" s="182" t="s">
        <v>658</v>
      </c>
      <c r="G128" s="183" t="s">
        <v>296</v>
      </c>
      <c r="H128" s="184">
        <v>42</v>
      </c>
      <c r="I128" s="185"/>
      <c r="J128" s="186">
        <f t="shared" si="10"/>
        <v>0</v>
      </c>
      <c r="K128" s="182" t="s">
        <v>163</v>
      </c>
      <c r="L128" s="41"/>
      <c r="M128" s="187" t="s">
        <v>19</v>
      </c>
      <c r="N128" s="188" t="s">
        <v>39</v>
      </c>
      <c r="O128" s="66"/>
      <c r="P128" s="189">
        <f t="shared" si="11"/>
        <v>0</v>
      </c>
      <c r="Q128" s="189">
        <v>9.7999999999999997E-4</v>
      </c>
      <c r="R128" s="189">
        <f t="shared" si="12"/>
        <v>4.1160000000000002E-2</v>
      </c>
      <c r="S128" s="189">
        <v>0</v>
      </c>
      <c r="T128" s="19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253</v>
      </c>
      <c r="AT128" s="191" t="s">
        <v>159</v>
      </c>
      <c r="AU128" s="191" t="s">
        <v>77</v>
      </c>
      <c r="AY128" s="19" t="s">
        <v>156</v>
      </c>
      <c r="BE128" s="192">
        <f t="shared" si="14"/>
        <v>0</v>
      </c>
      <c r="BF128" s="192">
        <f t="shared" si="15"/>
        <v>0</v>
      </c>
      <c r="BG128" s="192">
        <f t="shared" si="16"/>
        <v>0</v>
      </c>
      <c r="BH128" s="192">
        <f t="shared" si="17"/>
        <v>0</v>
      </c>
      <c r="BI128" s="192">
        <f t="shared" si="18"/>
        <v>0</v>
      </c>
      <c r="BJ128" s="19" t="s">
        <v>75</v>
      </c>
      <c r="BK128" s="192">
        <f t="shared" si="19"/>
        <v>0</v>
      </c>
      <c r="BL128" s="19" t="s">
        <v>253</v>
      </c>
      <c r="BM128" s="191" t="s">
        <v>1606</v>
      </c>
    </row>
    <row r="129" spans="1:65" s="2" customFormat="1" ht="24.2" customHeight="1">
      <c r="A129" s="36"/>
      <c r="B129" s="37"/>
      <c r="C129" s="180" t="s">
        <v>7</v>
      </c>
      <c r="D129" s="180" t="s">
        <v>159</v>
      </c>
      <c r="E129" s="181" t="s">
        <v>663</v>
      </c>
      <c r="F129" s="182" t="s">
        <v>664</v>
      </c>
      <c r="G129" s="183" t="s">
        <v>296</v>
      </c>
      <c r="H129" s="184">
        <v>14</v>
      </c>
      <c r="I129" s="185"/>
      <c r="J129" s="186">
        <f t="shared" si="10"/>
        <v>0</v>
      </c>
      <c r="K129" s="182" t="s">
        <v>163</v>
      </c>
      <c r="L129" s="41"/>
      <c r="M129" s="187" t="s">
        <v>19</v>
      </c>
      <c r="N129" s="188" t="s">
        <v>39</v>
      </c>
      <c r="O129" s="66"/>
      <c r="P129" s="189">
        <f t="shared" si="11"/>
        <v>0</v>
      </c>
      <c r="Q129" s="189">
        <v>1.5299999999999999E-3</v>
      </c>
      <c r="R129" s="189">
        <f t="shared" si="12"/>
        <v>2.1419999999999998E-2</v>
      </c>
      <c r="S129" s="189">
        <v>0</v>
      </c>
      <c r="T129" s="19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253</v>
      </c>
      <c r="AT129" s="191" t="s">
        <v>159</v>
      </c>
      <c r="AU129" s="191" t="s">
        <v>77</v>
      </c>
      <c r="AY129" s="19" t="s">
        <v>156</v>
      </c>
      <c r="BE129" s="192">
        <f t="shared" si="14"/>
        <v>0</v>
      </c>
      <c r="BF129" s="192">
        <f t="shared" si="15"/>
        <v>0</v>
      </c>
      <c r="BG129" s="192">
        <f t="shared" si="16"/>
        <v>0</v>
      </c>
      <c r="BH129" s="192">
        <f t="shared" si="17"/>
        <v>0</v>
      </c>
      <c r="BI129" s="192">
        <f t="shared" si="18"/>
        <v>0</v>
      </c>
      <c r="BJ129" s="19" t="s">
        <v>75</v>
      </c>
      <c r="BK129" s="192">
        <f t="shared" si="19"/>
        <v>0</v>
      </c>
      <c r="BL129" s="19" t="s">
        <v>253</v>
      </c>
      <c r="BM129" s="191" t="s">
        <v>1607</v>
      </c>
    </row>
    <row r="130" spans="1:65" s="2" customFormat="1" ht="49.15" customHeight="1">
      <c r="A130" s="36"/>
      <c r="B130" s="37"/>
      <c r="C130" s="180" t="s">
        <v>288</v>
      </c>
      <c r="D130" s="180" t="s">
        <v>159</v>
      </c>
      <c r="E130" s="181" t="s">
        <v>672</v>
      </c>
      <c r="F130" s="182" t="s">
        <v>673</v>
      </c>
      <c r="G130" s="183" t="s">
        <v>296</v>
      </c>
      <c r="H130" s="184">
        <v>42</v>
      </c>
      <c r="I130" s="185"/>
      <c r="J130" s="186">
        <f t="shared" si="10"/>
        <v>0</v>
      </c>
      <c r="K130" s="182" t="s">
        <v>163</v>
      </c>
      <c r="L130" s="41"/>
      <c r="M130" s="187" t="s">
        <v>19</v>
      </c>
      <c r="N130" s="188" t="s">
        <v>39</v>
      </c>
      <c r="O130" s="66"/>
      <c r="P130" s="189">
        <f t="shared" si="11"/>
        <v>0</v>
      </c>
      <c r="Q130" s="189">
        <v>5.0000000000000002E-5</v>
      </c>
      <c r="R130" s="189">
        <f t="shared" si="12"/>
        <v>2.1000000000000003E-3</v>
      </c>
      <c r="S130" s="189">
        <v>0</v>
      </c>
      <c r="T130" s="190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253</v>
      </c>
      <c r="AT130" s="191" t="s">
        <v>159</v>
      </c>
      <c r="AU130" s="191" t="s">
        <v>77</v>
      </c>
      <c r="AY130" s="19" t="s">
        <v>156</v>
      </c>
      <c r="BE130" s="192">
        <f t="shared" si="14"/>
        <v>0</v>
      </c>
      <c r="BF130" s="192">
        <f t="shared" si="15"/>
        <v>0</v>
      </c>
      <c r="BG130" s="192">
        <f t="shared" si="16"/>
        <v>0</v>
      </c>
      <c r="BH130" s="192">
        <f t="shared" si="17"/>
        <v>0</v>
      </c>
      <c r="BI130" s="192">
        <f t="shared" si="18"/>
        <v>0</v>
      </c>
      <c r="BJ130" s="19" t="s">
        <v>75</v>
      </c>
      <c r="BK130" s="192">
        <f t="shared" si="19"/>
        <v>0</v>
      </c>
      <c r="BL130" s="19" t="s">
        <v>253</v>
      </c>
      <c r="BM130" s="191" t="s">
        <v>1608</v>
      </c>
    </row>
    <row r="131" spans="1:65" s="2" customFormat="1" ht="49.15" customHeight="1">
      <c r="A131" s="36"/>
      <c r="B131" s="37"/>
      <c r="C131" s="180" t="s">
        <v>293</v>
      </c>
      <c r="D131" s="180" t="s">
        <v>159</v>
      </c>
      <c r="E131" s="181" t="s">
        <v>678</v>
      </c>
      <c r="F131" s="182" t="s">
        <v>679</v>
      </c>
      <c r="G131" s="183" t="s">
        <v>296</v>
      </c>
      <c r="H131" s="184">
        <v>14</v>
      </c>
      <c r="I131" s="185"/>
      <c r="J131" s="186">
        <f t="shared" si="10"/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 t="shared" si="11"/>
        <v>0</v>
      </c>
      <c r="Q131" s="189">
        <v>8.0000000000000007E-5</v>
      </c>
      <c r="R131" s="189">
        <f t="shared" si="12"/>
        <v>1.1200000000000001E-3</v>
      </c>
      <c r="S131" s="189">
        <v>0</v>
      </c>
      <c r="T131" s="190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253</v>
      </c>
      <c r="AT131" s="191" t="s">
        <v>159</v>
      </c>
      <c r="AU131" s="191" t="s">
        <v>77</v>
      </c>
      <c r="AY131" s="19" t="s">
        <v>156</v>
      </c>
      <c r="BE131" s="192">
        <f t="shared" si="14"/>
        <v>0</v>
      </c>
      <c r="BF131" s="192">
        <f t="shared" si="15"/>
        <v>0</v>
      </c>
      <c r="BG131" s="192">
        <f t="shared" si="16"/>
        <v>0</v>
      </c>
      <c r="BH131" s="192">
        <f t="shared" si="17"/>
        <v>0</v>
      </c>
      <c r="BI131" s="192">
        <f t="shared" si="18"/>
        <v>0</v>
      </c>
      <c r="BJ131" s="19" t="s">
        <v>75</v>
      </c>
      <c r="BK131" s="192">
        <f t="shared" si="19"/>
        <v>0</v>
      </c>
      <c r="BL131" s="19" t="s">
        <v>253</v>
      </c>
      <c r="BM131" s="191" t="s">
        <v>1609</v>
      </c>
    </row>
    <row r="132" spans="1:65" s="2" customFormat="1" ht="49.15" customHeight="1">
      <c r="A132" s="36"/>
      <c r="B132" s="37"/>
      <c r="C132" s="180" t="s">
        <v>299</v>
      </c>
      <c r="D132" s="180" t="s">
        <v>159</v>
      </c>
      <c r="E132" s="181" t="s">
        <v>681</v>
      </c>
      <c r="F132" s="182" t="s">
        <v>682</v>
      </c>
      <c r="G132" s="183" t="s">
        <v>296</v>
      </c>
      <c r="H132" s="184">
        <v>2</v>
      </c>
      <c r="I132" s="185"/>
      <c r="J132" s="186">
        <f t="shared" si="10"/>
        <v>0</v>
      </c>
      <c r="K132" s="182" t="s">
        <v>163</v>
      </c>
      <c r="L132" s="41"/>
      <c r="M132" s="187" t="s">
        <v>19</v>
      </c>
      <c r="N132" s="188" t="s">
        <v>39</v>
      </c>
      <c r="O132" s="66"/>
      <c r="P132" s="189">
        <f t="shared" si="11"/>
        <v>0</v>
      </c>
      <c r="Q132" s="189">
        <v>1E-4</v>
      </c>
      <c r="R132" s="189">
        <f t="shared" si="12"/>
        <v>2.0000000000000001E-4</v>
      </c>
      <c r="S132" s="189">
        <v>0</v>
      </c>
      <c r="T132" s="190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253</v>
      </c>
      <c r="AT132" s="191" t="s">
        <v>159</v>
      </c>
      <c r="AU132" s="191" t="s">
        <v>77</v>
      </c>
      <c r="AY132" s="19" t="s">
        <v>156</v>
      </c>
      <c r="BE132" s="192">
        <f t="shared" si="14"/>
        <v>0</v>
      </c>
      <c r="BF132" s="192">
        <f t="shared" si="15"/>
        <v>0</v>
      </c>
      <c r="BG132" s="192">
        <f t="shared" si="16"/>
        <v>0</v>
      </c>
      <c r="BH132" s="192">
        <f t="shared" si="17"/>
        <v>0</v>
      </c>
      <c r="BI132" s="192">
        <f t="shared" si="18"/>
        <v>0</v>
      </c>
      <c r="BJ132" s="19" t="s">
        <v>75</v>
      </c>
      <c r="BK132" s="192">
        <f t="shared" si="19"/>
        <v>0</v>
      </c>
      <c r="BL132" s="19" t="s">
        <v>253</v>
      </c>
      <c r="BM132" s="191" t="s">
        <v>1610</v>
      </c>
    </row>
    <row r="133" spans="1:65" s="2" customFormat="1" ht="49.15" customHeight="1">
      <c r="A133" s="36"/>
      <c r="B133" s="37"/>
      <c r="C133" s="180" t="s">
        <v>306</v>
      </c>
      <c r="D133" s="180" t="s">
        <v>159</v>
      </c>
      <c r="E133" s="181" t="s">
        <v>684</v>
      </c>
      <c r="F133" s="182" t="s">
        <v>685</v>
      </c>
      <c r="G133" s="183" t="s">
        <v>296</v>
      </c>
      <c r="H133" s="184">
        <v>13</v>
      </c>
      <c r="I133" s="185"/>
      <c r="J133" s="186">
        <f t="shared" si="10"/>
        <v>0</v>
      </c>
      <c r="K133" s="182" t="s">
        <v>163</v>
      </c>
      <c r="L133" s="41"/>
      <c r="M133" s="187" t="s">
        <v>19</v>
      </c>
      <c r="N133" s="188" t="s">
        <v>39</v>
      </c>
      <c r="O133" s="66"/>
      <c r="P133" s="189">
        <f t="shared" si="11"/>
        <v>0</v>
      </c>
      <c r="Q133" s="189">
        <v>9.0000000000000006E-5</v>
      </c>
      <c r="R133" s="189">
        <f t="shared" si="12"/>
        <v>1.17E-3</v>
      </c>
      <c r="S133" s="189">
        <v>0</v>
      </c>
      <c r="T133" s="190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253</v>
      </c>
      <c r="AT133" s="191" t="s">
        <v>159</v>
      </c>
      <c r="AU133" s="191" t="s">
        <v>77</v>
      </c>
      <c r="AY133" s="19" t="s">
        <v>156</v>
      </c>
      <c r="BE133" s="192">
        <f t="shared" si="14"/>
        <v>0</v>
      </c>
      <c r="BF133" s="192">
        <f t="shared" si="15"/>
        <v>0</v>
      </c>
      <c r="BG133" s="192">
        <f t="shared" si="16"/>
        <v>0</v>
      </c>
      <c r="BH133" s="192">
        <f t="shared" si="17"/>
        <v>0</v>
      </c>
      <c r="BI133" s="192">
        <f t="shared" si="18"/>
        <v>0</v>
      </c>
      <c r="BJ133" s="19" t="s">
        <v>75</v>
      </c>
      <c r="BK133" s="192">
        <f t="shared" si="19"/>
        <v>0</v>
      </c>
      <c r="BL133" s="19" t="s">
        <v>253</v>
      </c>
      <c r="BM133" s="191" t="s">
        <v>1611</v>
      </c>
    </row>
    <row r="134" spans="1:65" s="2" customFormat="1" ht="24.2" customHeight="1">
      <c r="A134" s="36"/>
      <c r="B134" s="37"/>
      <c r="C134" s="180" t="s">
        <v>312</v>
      </c>
      <c r="D134" s="180" t="s">
        <v>159</v>
      </c>
      <c r="E134" s="181" t="s">
        <v>699</v>
      </c>
      <c r="F134" s="182" t="s">
        <v>700</v>
      </c>
      <c r="G134" s="183" t="s">
        <v>345</v>
      </c>
      <c r="H134" s="184">
        <v>10</v>
      </c>
      <c r="I134" s="185"/>
      <c r="J134" s="186">
        <f t="shared" si="10"/>
        <v>0</v>
      </c>
      <c r="K134" s="182" t="s">
        <v>163</v>
      </c>
      <c r="L134" s="41"/>
      <c r="M134" s="187" t="s">
        <v>19</v>
      </c>
      <c r="N134" s="188" t="s">
        <v>39</v>
      </c>
      <c r="O134" s="66"/>
      <c r="P134" s="189">
        <f t="shared" si="11"/>
        <v>0</v>
      </c>
      <c r="Q134" s="189">
        <v>0</v>
      </c>
      <c r="R134" s="189">
        <f t="shared" si="12"/>
        <v>0</v>
      </c>
      <c r="S134" s="189">
        <v>0</v>
      </c>
      <c r="T134" s="190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253</v>
      </c>
      <c r="AT134" s="191" t="s">
        <v>159</v>
      </c>
      <c r="AU134" s="191" t="s">
        <v>77</v>
      </c>
      <c r="AY134" s="19" t="s">
        <v>156</v>
      </c>
      <c r="BE134" s="192">
        <f t="shared" si="14"/>
        <v>0</v>
      </c>
      <c r="BF134" s="192">
        <f t="shared" si="15"/>
        <v>0</v>
      </c>
      <c r="BG134" s="192">
        <f t="shared" si="16"/>
        <v>0</v>
      </c>
      <c r="BH134" s="192">
        <f t="shared" si="17"/>
        <v>0</v>
      </c>
      <c r="BI134" s="192">
        <f t="shared" si="18"/>
        <v>0</v>
      </c>
      <c r="BJ134" s="19" t="s">
        <v>75</v>
      </c>
      <c r="BK134" s="192">
        <f t="shared" si="19"/>
        <v>0</v>
      </c>
      <c r="BL134" s="19" t="s">
        <v>253</v>
      </c>
      <c r="BM134" s="191" t="s">
        <v>1612</v>
      </c>
    </row>
    <row r="135" spans="1:65" s="2" customFormat="1" ht="24.2" customHeight="1">
      <c r="A135" s="36"/>
      <c r="B135" s="37"/>
      <c r="C135" s="180" t="s">
        <v>316</v>
      </c>
      <c r="D135" s="180" t="s">
        <v>159</v>
      </c>
      <c r="E135" s="181" t="s">
        <v>702</v>
      </c>
      <c r="F135" s="182" t="s">
        <v>703</v>
      </c>
      <c r="G135" s="183" t="s">
        <v>345</v>
      </c>
      <c r="H135" s="184">
        <v>6</v>
      </c>
      <c r="I135" s="185"/>
      <c r="J135" s="186">
        <f t="shared" si="10"/>
        <v>0</v>
      </c>
      <c r="K135" s="182" t="s">
        <v>163</v>
      </c>
      <c r="L135" s="41"/>
      <c r="M135" s="187" t="s">
        <v>19</v>
      </c>
      <c r="N135" s="188" t="s">
        <v>39</v>
      </c>
      <c r="O135" s="66"/>
      <c r="P135" s="189">
        <f t="shared" si="11"/>
        <v>0</v>
      </c>
      <c r="Q135" s="189">
        <v>1.2999999999999999E-4</v>
      </c>
      <c r="R135" s="189">
        <f t="shared" si="12"/>
        <v>7.7999999999999988E-4</v>
      </c>
      <c r="S135" s="189">
        <v>0</v>
      </c>
      <c r="T135" s="19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253</v>
      </c>
      <c r="AT135" s="191" t="s">
        <v>159</v>
      </c>
      <c r="AU135" s="191" t="s">
        <v>77</v>
      </c>
      <c r="AY135" s="19" t="s">
        <v>156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9" t="s">
        <v>75</v>
      </c>
      <c r="BK135" s="192">
        <f t="shared" si="19"/>
        <v>0</v>
      </c>
      <c r="BL135" s="19" t="s">
        <v>253</v>
      </c>
      <c r="BM135" s="191" t="s">
        <v>1613</v>
      </c>
    </row>
    <row r="136" spans="1:65" s="2" customFormat="1" ht="14.45" customHeight="1">
      <c r="A136" s="36"/>
      <c r="B136" s="37"/>
      <c r="C136" s="180" t="s">
        <v>322</v>
      </c>
      <c r="D136" s="180" t="s">
        <v>159</v>
      </c>
      <c r="E136" s="181" t="s">
        <v>705</v>
      </c>
      <c r="F136" s="182" t="s">
        <v>706</v>
      </c>
      <c r="G136" s="183" t="s">
        <v>707</v>
      </c>
      <c r="H136" s="184">
        <v>2</v>
      </c>
      <c r="I136" s="185"/>
      <c r="J136" s="186">
        <f t="shared" si="10"/>
        <v>0</v>
      </c>
      <c r="K136" s="182" t="s">
        <v>163</v>
      </c>
      <c r="L136" s="41"/>
      <c r="M136" s="187" t="s">
        <v>19</v>
      </c>
      <c r="N136" s="188" t="s">
        <v>39</v>
      </c>
      <c r="O136" s="66"/>
      <c r="P136" s="189">
        <f t="shared" si="11"/>
        <v>0</v>
      </c>
      <c r="Q136" s="189">
        <v>2.5000000000000001E-4</v>
      </c>
      <c r="R136" s="189">
        <f t="shared" si="12"/>
        <v>5.0000000000000001E-4</v>
      </c>
      <c r="S136" s="189">
        <v>0</v>
      </c>
      <c r="T136" s="19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253</v>
      </c>
      <c r="AT136" s="191" t="s">
        <v>159</v>
      </c>
      <c r="AU136" s="191" t="s">
        <v>77</v>
      </c>
      <c r="AY136" s="19" t="s">
        <v>156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9" t="s">
        <v>75</v>
      </c>
      <c r="BK136" s="192">
        <f t="shared" si="19"/>
        <v>0</v>
      </c>
      <c r="BL136" s="19" t="s">
        <v>253</v>
      </c>
      <c r="BM136" s="191" t="s">
        <v>1614</v>
      </c>
    </row>
    <row r="137" spans="1:65" s="2" customFormat="1" ht="14.45" customHeight="1">
      <c r="A137" s="36"/>
      <c r="B137" s="37"/>
      <c r="C137" s="180" t="s">
        <v>329</v>
      </c>
      <c r="D137" s="180" t="s">
        <v>159</v>
      </c>
      <c r="E137" s="181" t="s">
        <v>712</v>
      </c>
      <c r="F137" s="182" t="s">
        <v>713</v>
      </c>
      <c r="G137" s="183" t="s">
        <v>345</v>
      </c>
      <c r="H137" s="184">
        <v>2</v>
      </c>
      <c r="I137" s="185"/>
      <c r="J137" s="186">
        <f t="shared" si="10"/>
        <v>0</v>
      </c>
      <c r="K137" s="182" t="s">
        <v>163</v>
      </c>
      <c r="L137" s="41"/>
      <c r="M137" s="187" t="s">
        <v>19</v>
      </c>
      <c r="N137" s="188" t="s">
        <v>39</v>
      </c>
      <c r="O137" s="66"/>
      <c r="P137" s="189">
        <f t="shared" si="11"/>
        <v>0</v>
      </c>
      <c r="Q137" s="189">
        <v>3.5E-4</v>
      </c>
      <c r="R137" s="189">
        <f t="shared" si="12"/>
        <v>6.9999999999999999E-4</v>
      </c>
      <c r="S137" s="189">
        <v>0</v>
      </c>
      <c r="T137" s="19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253</v>
      </c>
      <c r="AT137" s="191" t="s">
        <v>159</v>
      </c>
      <c r="AU137" s="191" t="s">
        <v>77</v>
      </c>
      <c r="AY137" s="19" t="s">
        <v>156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9" t="s">
        <v>75</v>
      </c>
      <c r="BK137" s="192">
        <f t="shared" si="19"/>
        <v>0</v>
      </c>
      <c r="BL137" s="19" t="s">
        <v>253</v>
      </c>
      <c r="BM137" s="191" t="s">
        <v>1615</v>
      </c>
    </row>
    <row r="138" spans="1:65" s="2" customFormat="1" ht="37.9" customHeight="1">
      <c r="A138" s="36"/>
      <c r="B138" s="37"/>
      <c r="C138" s="180" t="s">
        <v>333</v>
      </c>
      <c r="D138" s="180" t="s">
        <v>159</v>
      </c>
      <c r="E138" s="181" t="s">
        <v>748</v>
      </c>
      <c r="F138" s="182" t="s">
        <v>749</v>
      </c>
      <c r="G138" s="183" t="s">
        <v>296</v>
      </c>
      <c r="H138" s="184">
        <v>56</v>
      </c>
      <c r="I138" s="185"/>
      <c r="J138" s="186">
        <f t="shared" si="10"/>
        <v>0</v>
      </c>
      <c r="K138" s="182" t="s">
        <v>163</v>
      </c>
      <c r="L138" s="41"/>
      <c r="M138" s="187" t="s">
        <v>19</v>
      </c>
      <c r="N138" s="188" t="s">
        <v>39</v>
      </c>
      <c r="O138" s="66"/>
      <c r="P138" s="189">
        <f t="shared" si="11"/>
        <v>0</v>
      </c>
      <c r="Q138" s="189">
        <v>1.9000000000000001E-4</v>
      </c>
      <c r="R138" s="189">
        <f t="shared" si="12"/>
        <v>1.064E-2</v>
      </c>
      <c r="S138" s="189">
        <v>0</v>
      </c>
      <c r="T138" s="19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253</v>
      </c>
      <c r="AT138" s="191" t="s">
        <v>159</v>
      </c>
      <c r="AU138" s="191" t="s">
        <v>77</v>
      </c>
      <c r="AY138" s="19" t="s">
        <v>156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9" t="s">
        <v>75</v>
      </c>
      <c r="BK138" s="192">
        <f t="shared" si="19"/>
        <v>0</v>
      </c>
      <c r="BL138" s="19" t="s">
        <v>253</v>
      </c>
      <c r="BM138" s="191" t="s">
        <v>1616</v>
      </c>
    </row>
    <row r="139" spans="1:65" s="2" customFormat="1" ht="24.2" customHeight="1">
      <c r="A139" s="36"/>
      <c r="B139" s="37"/>
      <c r="C139" s="180" t="s">
        <v>337</v>
      </c>
      <c r="D139" s="180" t="s">
        <v>159</v>
      </c>
      <c r="E139" s="181" t="s">
        <v>751</v>
      </c>
      <c r="F139" s="182" t="s">
        <v>752</v>
      </c>
      <c r="G139" s="183" t="s">
        <v>296</v>
      </c>
      <c r="H139" s="184">
        <v>56</v>
      </c>
      <c r="I139" s="185"/>
      <c r="J139" s="186">
        <f t="shared" si="10"/>
        <v>0</v>
      </c>
      <c r="K139" s="182" t="s">
        <v>163</v>
      </c>
      <c r="L139" s="41"/>
      <c r="M139" s="187" t="s">
        <v>19</v>
      </c>
      <c r="N139" s="188" t="s">
        <v>39</v>
      </c>
      <c r="O139" s="66"/>
      <c r="P139" s="189">
        <f t="shared" si="11"/>
        <v>0</v>
      </c>
      <c r="Q139" s="189">
        <v>1.0000000000000001E-5</v>
      </c>
      <c r="R139" s="189">
        <f t="shared" si="12"/>
        <v>5.6000000000000006E-4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253</v>
      </c>
      <c r="AT139" s="191" t="s">
        <v>159</v>
      </c>
      <c r="AU139" s="191" t="s">
        <v>77</v>
      </c>
      <c r="AY139" s="19" t="s">
        <v>156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75</v>
      </c>
      <c r="BK139" s="192">
        <f t="shared" si="19"/>
        <v>0</v>
      </c>
      <c r="BL139" s="19" t="s">
        <v>253</v>
      </c>
      <c r="BM139" s="191" t="s">
        <v>1617</v>
      </c>
    </row>
    <row r="140" spans="1:65" s="2" customFormat="1" ht="37.9" customHeight="1">
      <c r="A140" s="36"/>
      <c r="B140" s="37"/>
      <c r="C140" s="180" t="s">
        <v>303</v>
      </c>
      <c r="D140" s="180" t="s">
        <v>159</v>
      </c>
      <c r="E140" s="181" t="s">
        <v>754</v>
      </c>
      <c r="F140" s="182" t="s">
        <v>755</v>
      </c>
      <c r="G140" s="183" t="s">
        <v>251</v>
      </c>
      <c r="H140" s="184">
        <v>0.35699999999999998</v>
      </c>
      <c r="I140" s="185"/>
      <c r="J140" s="186">
        <f t="shared" si="10"/>
        <v>0</v>
      </c>
      <c r="K140" s="182" t="s">
        <v>163</v>
      </c>
      <c r="L140" s="41"/>
      <c r="M140" s="187" t="s">
        <v>19</v>
      </c>
      <c r="N140" s="188" t="s">
        <v>39</v>
      </c>
      <c r="O140" s="66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253</v>
      </c>
      <c r="AT140" s="191" t="s">
        <v>159</v>
      </c>
      <c r="AU140" s="191" t="s">
        <v>77</v>
      </c>
      <c r="AY140" s="19" t="s">
        <v>156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75</v>
      </c>
      <c r="BK140" s="192">
        <f t="shared" si="19"/>
        <v>0</v>
      </c>
      <c r="BL140" s="19" t="s">
        <v>253</v>
      </c>
      <c r="BM140" s="191" t="s">
        <v>1618</v>
      </c>
    </row>
    <row r="141" spans="1:65" s="2" customFormat="1" ht="37.9" customHeight="1">
      <c r="A141" s="36"/>
      <c r="B141" s="37"/>
      <c r="C141" s="180" t="s">
        <v>348</v>
      </c>
      <c r="D141" s="180" t="s">
        <v>159</v>
      </c>
      <c r="E141" s="181" t="s">
        <v>758</v>
      </c>
      <c r="F141" s="182" t="s">
        <v>759</v>
      </c>
      <c r="G141" s="183" t="s">
        <v>251</v>
      </c>
      <c r="H141" s="184">
        <v>0.08</v>
      </c>
      <c r="I141" s="185"/>
      <c r="J141" s="186">
        <f t="shared" si="10"/>
        <v>0</v>
      </c>
      <c r="K141" s="182" t="s">
        <v>163</v>
      </c>
      <c r="L141" s="41"/>
      <c r="M141" s="187" t="s">
        <v>19</v>
      </c>
      <c r="N141" s="188" t="s">
        <v>39</v>
      </c>
      <c r="O141" s="66"/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253</v>
      </c>
      <c r="AT141" s="191" t="s">
        <v>159</v>
      </c>
      <c r="AU141" s="191" t="s">
        <v>77</v>
      </c>
      <c r="AY141" s="19" t="s">
        <v>156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75</v>
      </c>
      <c r="BK141" s="192">
        <f t="shared" si="19"/>
        <v>0</v>
      </c>
      <c r="BL141" s="19" t="s">
        <v>253</v>
      </c>
      <c r="BM141" s="191" t="s">
        <v>1619</v>
      </c>
    </row>
    <row r="142" spans="1:65" s="2" customFormat="1" ht="49.15" customHeight="1">
      <c r="A142" s="36"/>
      <c r="B142" s="37"/>
      <c r="C142" s="180" t="s">
        <v>352</v>
      </c>
      <c r="D142" s="180" t="s">
        <v>159</v>
      </c>
      <c r="E142" s="181" t="s">
        <v>761</v>
      </c>
      <c r="F142" s="182" t="s">
        <v>762</v>
      </c>
      <c r="G142" s="183" t="s">
        <v>251</v>
      </c>
      <c r="H142" s="184">
        <v>0.08</v>
      </c>
      <c r="I142" s="185"/>
      <c r="J142" s="186">
        <f t="shared" si="10"/>
        <v>0</v>
      </c>
      <c r="K142" s="182" t="s">
        <v>163</v>
      </c>
      <c r="L142" s="41"/>
      <c r="M142" s="187" t="s">
        <v>19</v>
      </c>
      <c r="N142" s="188" t="s">
        <v>39</v>
      </c>
      <c r="O142" s="66"/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253</v>
      </c>
      <c r="AT142" s="191" t="s">
        <v>159</v>
      </c>
      <c r="AU142" s="191" t="s">
        <v>77</v>
      </c>
      <c r="AY142" s="19" t="s">
        <v>156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75</v>
      </c>
      <c r="BK142" s="192">
        <f t="shared" si="19"/>
        <v>0</v>
      </c>
      <c r="BL142" s="19" t="s">
        <v>253</v>
      </c>
      <c r="BM142" s="191" t="s">
        <v>1620</v>
      </c>
    </row>
    <row r="143" spans="1:65" s="12" customFormat="1" ht="22.9" customHeight="1">
      <c r="B143" s="164"/>
      <c r="C143" s="165"/>
      <c r="D143" s="166" t="s">
        <v>67</v>
      </c>
      <c r="E143" s="178" t="s">
        <v>776</v>
      </c>
      <c r="F143" s="178" t="s">
        <v>777</v>
      </c>
      <c r="G143" s="165"/>
      <c r="H143" s="165"/>
      <c r="I143" s="168"/>
      <c r="J143" s="179">
        <f>BK143</f>
        <v>0</v>
      </c>
      <c r="K143" s="165"/>
      <c r="L143" s="170"/>
      <c r="M143" s="171"/>
      <c r="N143" s="172"/>
      <c r="O143" s="172"/>
      <c r="P143" s="173">
        <f>SUM(P144:P171)</f>
        <v>0</v>
      </c>
      <c r="Q143" s="172"/>
      <c r="R143" s="173">
        <f>SUM(R144:R171)</f>
        <v>0.24081999999999998</v>
      </c>
      <c r="S143" s="172"/>
      <c r="T143" s="174">
        <f>SUM(T144:T171)</f>
        <v>0.46401999999999999</v>
      </c>
      <c r="AR143" s="175" t="s">
        <v>77</v>
      </c>
      <c r="AT143" s="176" t="s">
        <v>67</v>
      </c>
      <c r="AU143" s="176" t="s">
        <v>75</v>
      </c>
      <c r="AY143" s="175" t="s">
        <v>156</v>
      </c>
      <c r="BK143" s="177">
        <f>SUM(BK144:BK171)</f>
        <v>0</v>
      </c>
    </row>
    <row r="144" spans="1:65" s="2" customFormat="1" ht="24.2" customHeight="1">
      <c r="A144" s="36"/>
      <c r="B144" s="37"/>
      <c r="C144" s="180" t="s">
        <v>356</v>
      </c>
      <c r="D144" s="180" t="s">
        <v>159</v>
      </c>
      <c r="E144" s="181" t="s">
        <v>778</v>
      </c>
      <c r="F144" s="182" t="s">
        <v>779</v>
      </c>
      <c r="G144" s="183" t="s">
        <v>641</v>
      </c>
      <c r="H144" s="184">
        <v>2</v>
      </c>
      <c r="I144" s="185"/>
      <c r="J144" s="186">
        <f t="shared" ref="J144:J171" si="20">ROUND(I144*H144,2)</f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 t="shared" ref="P144:P171" si="21">O144*H144</f>
        <v>0</v>
      </c>
      <c r="Q144" s="189">
        <v>0</v>
      </c>
      <c r="R144" s="189">
        <f t="shared" ref="R144:R171" si="22">Q144*H144</f>
        <v>0</v>
      </c>
      <c r="S144" s="189">
        <v>1.933E-2</v>
      </c>
      <c r="T144" s="190">
        <f t="shared" ref="T144:T171" si="23">S144*H144</f>
        <v>3.866E-2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253</v>
      </c>
      <c r="AT144" s="191" t="s">
        <v>159</v>
      </c>
      <c r="AU144" s="191" t="s">
        <v>77</v>
      </c>
      <c r="AY144" s="19" t="s">
        <v>156</v>
      </c>
      <c r="BE144" s="192">
        <f t="shared" ref="BE144:BE171" si="24">IF(N144="základní",J144,0)</f>
        <v>0</v>
      </c>
      <c r="BF144" s="192">
        <f t="shared" ref="BF144:BF171" si="25">IF(N144="snížená",J144,0)</f>
        <v>0</v>
      </c>
      <c r="BG144" s="192">
        <f t="shared" ref="BG144:BG171" si="26">IF(N144="zákl. přenesená",J144,0)</f>
        <v>0</v>
      </c>
      <c r="BH144" s="192">
        <f t="shared" ref="BH144:BH171" si="27">IF(N144="sníž. přenesená",J144,0)</f>
        <v>0</v>
      </c>
      <c r="BI144" s="192">
        <f t="shared" ref="BI144:BI171" si="28">IF(N144="nulová",J144,0)</f>
        <v>0</v>
      </c>
      <c r="BJ144" s="19" t="s">
        <v>75</v>
      </c>
      <c r="BK144" s="192">
        <f t="shared" ref="BK144:BK171" si="29">ROUND(I144*H144,2)</f>
        <v>0</v>
      </c>
      <c r="BL144" s="19" t="s">
        <v>253</v>
      </c>
      <c r="BM144" s="191" t="s">
        <v>1621</v>
      </c>
    </row>
    <row r="145" spans="1:65" s="2" customFormat="1" ht="24.2" customHeight="1">
      <c r="A145" s="36"/>
      <c r="B145" s="37"/>
      <c r="C145" s="180" t="s">
        <v>360</v>
      </c>
      <c r="D145" s="180" t="s">
        <v>159</v>
      </c>
      <c r="E145" s="181" t="s">
        <v>787</v>
      </c>
      <c r="F145" s="182" t="s">
        <v>788</v>
      </c>
      <c r="G145" s="183" t="s">
        <v>345</v>
      </c>
      <c r="H145" s="184">
        <v>2</v>
      </c>
      <c r="I145" s="185"/>
      <c r="J145" s="186">
        <f t="shared" si="20"/>
        <v>0</v>
      </c>
      <c r="K145" s="182" t="s">
        <v>163</v>
      </c>
      <c r="L145" s="41"/>
      <c r="M145" s="187" t="s">
        <v>19</v>
      </c>
      <c r="N145" s="188" t="s">
        <v>39</v>
      </c>
      <c r="O145" s="66"/>
      <c r="P145" s="189">
        <f t="shared" si="21"/>
        <v>0</v>
      </c>
      <c r="Q145" s="189">
        <v>2.47E-3</v>
      </c>
      <c r="R145" s="189">
        <f t="shared" si="22"/>
        <v>4.9399999999999999E-3</v>
      </c>
      <c r="S145" s="189">
        <v>0</v>
      </c>
      <c r="T145" s="190">
        <f t="shared" si="2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253</v>
      </c>
      <c r="AT145" s="191" t="s">
        <v>159</v>
      </c>
      <c r="AU145" s="191" t="s">
        <v>77</v>
      </c>
      <c r="AY145" s="19" t="s">
        <v>156</v>
      </c>
      <c r="BE145" s="192">
        <f t="shared" si="24"/>
        <v>0</v>
      </c>
      <c r="BF145" s="192">
        <f t="shared" si="25"/>
        <v>0</v>
      </c>
      <c r="BG145" s="192">
        <f t="shared" si="26"/>
        <v>0</v>
      </c>
      <c r="BH145" s="192">
        <f t="shared" si="27"/>
        <v>0</v>
      </c>
      <c r="BI145" s="192">
        <f t="shared" si="28"/>
        <v>0</v>
      </c>
      <c r="BJ145" s="19" t="s">
        <v>75</v>
      </c>
      <c r="BK145" s="192">
        <f t="shared" si="29"/>
        <v>0</v>
      </c>
      <c r="BL145" s="19" t="s">
        <v>253</v>
      </c>
      <c r="BM145" s="191" t="s">
        <v>1622</v>
      </c>
    </row>
    <row r="146" spans="1:65" s="2" customFormat="1" ht="24.2" customHeight="1">
      <c r="A146" s="36"/>
      <c r="B146" s="37"/>
      <c r="C146" s="230" t="s">
        <v>364</v>
      </c>
      <c r="D146" s="230" t="s">
        <v>300</v>
      </c>
      <c r="E146" s="231" t="s">
        <v>790</v>
      </c>
      <c r="F146" s="232" t="s">
        <v>791</v>
      </c>
      <c r="G146" s="233" t="s">
        <v>345</v>
      </c>
      <c r="H146" s="234">
        <v>2</v>
      </c>
      <c r="I146" s="235"/>
      <c r="J146" s="236">
        <f t="shared" si="20"/>
        <v>0</v>
      </c>
      <c r="K146" s="232" t="s">
        <v>163</v>
      </c>
      <c r="L146" s="237"/>
      <c r="M146" s="238" t="s">
        <v>19</v>
      </c>
      <c r="N146" s="239" t="s">
        <v>39</v>
      </c>
      <c r="O146" s="66"/>
      <c r="P146" s="189">
        <f t="shared" si="21"/>
        <v>0</v>
      </c>
      <c r="Q146" s="189">
        <v>1.4500000000000001E-2</v>
      </c>
      <c r="R146" s="189">
        <f t="shared" si="22"/>
        <v>2.9000000000000001E-2</v>
      </c>
      <c r="S146" s="189">
        <v>0</v>
      </c>
      <c r="T146" s="190">
        <f t="shared" si="2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303</v>
      </c>
      <c r="AT146" s="191" t="s">
        <v>300</v>
      </c>
      <c r="AU146" s="191" t="s">
        <v>77</v>
      </c>
      <c r="AY146" s="19" t="s">
        <v>156</v>
      </c>
      <c r="BE146" s="192">
        <f t="shared" si="24"/>
        <v>0</v>
      </c>
      <c r="BF146" s="192">
        <f t="shared" si="25"/>
        <v>0</v>
      </c>
      <c r="BG146" s="192">
        <f t="shared" si="26"/>
        <v>0</v>
      </c>
      <c r="BH146" s="192">
        <f t="shared" si="27"/>
        <v>0</v>
      </c>
      <c r="BI146" s="192">
        <f t="shared" si="28"/>
        <v>0</v>
      </c>
      <c r="BJ146" s="19" t="s">
        <v>75</v>
      </c>
      <c r="BK146" s="192">
        <f t="shared" si="29"/>
        <v>0</v>
      </c>
      <c r="BL146" s="19" t="s">
        <v>253</v>
      </c>
      <c r="BM146" s="191" t="s">
        <v>1623</v>
      </c>
    </row>
    <row r="147" spans="1:65" s="2" customFormat="1" ht="14.45" customHeight="1">
      <c r="A147" s="36"/>
      <c r="B147" s="37"/>
      <c r="C147" s="180" t="s">
        <v>370</v>
      </c>
      <c r="D147" s="180" t="s">
        <v>159</v>
      </c>
      <c r="E147" s="181" t="s">
        <v>793</v>
      </c>
      <c r="F147" s="182" t="s">
        <v>794</v>
      </c>
      <c r="G147" s="183" t="s">
        <v>641</v>
      </c>
      <c r="H147" s="184">
        <v>2</v>
      </c>
      <c r="I147" s="185"/>
      <c r="J147" s="186">
        <f t="shared" si="20"/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 t="shared" si="21"/>
        <v>0</v>
      </c>
      <c r="Q147" s="189">
        <v>0</v>
      </c>
      <c r="R147" s="189">
        <f t="shared" si="22"/>
        <v>0</v>
      </c>
      <c r="S147" s="189">
        <v>1.9460000000000002E-2</v>
      </c>
      <c r="T147" s="190">
        <f t="shared" si="23"/>
        <v>3.8920000000000003E-2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253</v>
      </c>
      <c r="AT147" s="191" t="s">
        <v>159</v>
      </c>
      <c r="AU147" s="191" t="s">
        <v>77</v>
      </c>
      <c r="AY147" s="19" t="s">
        <v>156</v>
      </c>
      <c r="BE147" s="192">
        <f t="shared" si="24"/>
        <v>0</v>
      </c>
      <c r="BF147" s="192">
        <f t="shared" si="25"/>
        <v>0</v>
      </c>
      <c r="BG147" s="192">
        <f t="shared" si="26"/>
        <v>0</v>
      </c>
      <c r="BH147" s="192">
        <f t="shared" si="27"/>
        <v>0</v>
      </c>
      <c r="BI147" s="192">
        <f t="shared" si="28"/>
        <v>0</v>
      </c>
      <c r="BJ147" s="19" t="s">
        <v>75</v>
      </c>
      <c r="BK147" s="192">
        <f t="shared" si="29"/>
        <v>0</v>
      </c>
      <c r="BL147" s="19" t="s">
        <v>253</v>
      </c>
      <c r="BM147" s="191" t="s">
        <v>1624</v>
      </c>
    </row>
    <row r="148" spans="1:65" s="2" customFormat="1" ht="14.45" customHeight="1">
      <c r="A148" s="36"/>
      <c r="B148" s="37"/>
      <c r="C148" s="180" t="s">
        <v>376</v>
      </c>
      <c r="D148" s="180" t="s">
        <v>159</v>
      </c>
      <c r="E148" s="181" t="s">
        <v>796</v>
      </c>
      <c r="F148" s="182" t="s">
        <v>797</v>
      </c>
      <c r="G148" s="183" t="s">
        <v>641</v>
      </c>
      <c r="H148" s="184">
        <v>2</v>
      </c>
      <c r="I148" s="185"/>
      <c r="J148" s="186">
        <f t="shared" si="20"/>
        <v>0</v>
      </c>
      <c r="K148" s="182" t="s">
        <v>163</v>
      </c>
      <c r="L148" s="41"/>
      <c r="M148" s="187" t="s">
        <v>19</v>
      </c>
      <c r="N148" s="188" t="s">
        <v>39</v>
      </c>
      <c r="O148" s="66"/>
      <c r="P148" s="189">
        <f t="shared" si="21"/>
        <v>0</v>
      </c>
      <c r="Q148" s="189">
        <v>1.73E-3</v>
      </c>
      <c r="R148" s="189">
        <f t="shared" si="22"/>
        <v>3.46E-3</v>
      </c>
      <c r="S148" s="189">
        <v>0</v>
      </c>
      <c r="T148" s="190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253</v>
      </c>
      <c r="AT148" s="191" t="s">
        <v>159</v>
      </c>
      <c r="AU148" s="191" t="s">
        <v>77</v>
      </c>
      <c r="AY148" s="19" t="s">
        <v>156</v>
      </c>
      <c r="BE148" s="192">
        <f t="shared" si="24"/>
        <v>0</v>
      </c>
      <c r="BF148" s="192">
        <f t="shared" si="25"/>
        <v>0</v>
      </c>
      <c r="BG148" s="192">
        <f t="shared" si="26"/>
        <v>0</v>
      </c>
      <c r="BH148" s="192">
        <f t="shared" si="27"/>
        <v>0</v>
      </c>
      <c r="BI148" s="192">
        <f t="shared" si="28"/>
        <v>0</v>
      </c>
      <c r="BJ148" s="19" t="s">
        <v>75</v>
      </c>
      <c r="BK148" s="192">
        <f t="shared" si="29"/>
        <v>0</v>
      </c>
      <c r="BL148" s="19" t="s">
        <v>253</v>
      </c>
      <c r="BM148" s="191" t="s">
        <v>1625</v>
      </c>
    </row>
    <row r="149" spans="1:65" s="2" customFormat="1" ht="14.45" customHeight="1">
      <c r="A149" s="36"/>
      <c r="B149" s="37"/>
      <c r="C149" s="230" t="s">
        <v>381</v>
      </c>
      <c r="D149" s="230" t="s">
        <v>300</v>
      </c>
      <c r="E149" s="231" t="s">
        <v>800</v>
      </c>
      <c r="F149" s="232" t="s">
        <v>801</v>
      </c>
      <c r="G149" s="233" t="s">
        <v>345</v>
      </c>
      <c r="H149" s="234">
        <v>2</v>
      </c>
      <c r="I149" s="235"/>
      <c r="J149" s="236">
        <f t="shared" si="20"/>
        <v>0</v>
      </c>
      <c r="K149" s="232" t="s">
        <v>163</v>
      </c>
      <c r="L149" s="237"/>
      <c r="M149" s="238" t="s">
        <v>19</v>
      </c>
      <c r="N149" s="239" t="s">
        <v>39</v>
      </c>
      <c r="O149" s="66"/>
      <c r="P149" s="189">
        <f t="shared" si="21"/>
        <v>0</v>
      </c>
      <c r="Q149" s="189">
        <v>1.35E-2</v>
      </c>
      <c r="R149" s="189">
        <f t="shared" si="22"/>
        <v>2.7E-2</v>
      </c>
      <c r="S149" s="189">
        <v>0</v>
      </c>
      <c r="T149" s="190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303</v>
      </c>
      <c r="AT149" s="191" t="s">
        <v>300</v>
      </c>
      <c r="AU149" s="191" t="s">
        <v>77</v>
      </c>
      <c r="AY149" s="19" t="s">
        <v>156</v>
      </c>
      <c r="BE149" s="192">
        <f t="shared" si="24"/>
        <v>0</v>
      </c>
      <c r="BF149" s="192">
        <f t="shared" si="25"/>
        <v>0</v>
      </c>
      <c r="BG149" s="192">
        <f t="shared" si="26"/>
        <v>0</v>
      </c>
      <c r="BH149" s="192">
        <f t="shared" si="27"/>
        <v>0</v>
      </c>
      <c r="BI149" s="192">
        <f t="shared" si="28"/>
        <v>0</v>
      </c>
      <c r="BJ149" s="19" t="s">
        <v>75</v>
      </c>
      <c r="BK149" s="192">
        <f t="shared" si="29"/>
        <v>0</v>
      </c>
      <c r="BL149" s="19" t="s">
        <v>253</v>
      </c>
      <c r="BM149" s="191" t="s">
        <v>1626</v>
      </c>
    </row>
    <row r="150" spans="1:65" s="2" customFormat="1" ht="14.45" customHeight="1">
      <c r="A150" s="36"/>
      <c r="B150" s="37"/>
      <c r="C150" s="180" t="s">
        <v>386</v>
      </c>
      <c r="D150" s="180" t="s">
        <v>159</v>
      </c>
      <c r="E150" s="181" t="s">
        <v>804</v>
      </c>
      <c r="F150" s="182" t="s">
        <v>805</v>
      </c>
      <c r="G150" s="183" t="s">
        <v>641</v>
      </c>
      <c r="H150" s="184">
        <v>2</v>
      </c>
      <c r="I150" s="185"/>
      <c r="J150" s="186">
        <f t="shared" si="20"/>
        <v>0</v>
      </c>
      <c r="K150" s="182" t="s">
        <v>163</v>
      </c>
      <c r="L150" s="41"/>
      <c r="M150" s="187" t="s">
        <v>19</v>
      </c>
      <c r="N150" s="188" t="s">
        <v>39</v>
      </c>
      <c r="O150" s="66"/>
      <c r="P150" s="189">
        <f t="shared" si="21"/>
        <v>0</v>
      </c>
      <c r="Q150" s="189">
        <v>0</v>
      </c>
      <c r="R150" s="189">
        <f t="shared" si="22"/>
        <v>0</v>
      </c>
      <c r="S150" s="189">
        <v>3.2899999999999999E-2</v>
      </c>
      <c r="T150" s="190">
        <f t="shared" si="23"/>
        <v>6.5799999999999997E-2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253</v>
      </c>
      <c r="AT150" s="191" t="s">
        <v>159</v>
      </c>
      <c r="AU150" s="191" t="s">
        <v>77</v>
      </c>
      <c r="AY150" s="19" t="s">
        <v>156</v>
      </c>
      <c r="BE150" s="192">
        <f t="shared" si="24"/>
        <v>0</v>
      </c>
      <c r="BF150" s="192">
        <f t="shared" si="25"/>
        <v>0</v>
      </c>
      <c r="BG150" s="192">
        <f t="shared" si="26"/>
        <v>0</v>
      </c>
      <c r="BH150" s="192">
        <f t="shared" si="27"/>
        <v>0</v>
      </c>
      <c r="BI150" s="192">
        <f t="shared" si="28"/>
        <v>0</v>
      </c>
      <c r="BJ150" s="19" t="s">
        <v>75</v>
      </c>
      <c r="BK150" s="192">
        <f t="shared" si="29"/>
        <v>0</v>
      </c>
      <c r="BL150" s="19" t="s">
        <v>253</v>
      </c>
      <c r="BM150" s="191" t="s">
        <v>1627</v>
      </c>
    </row>
    <row r="151" spans="1:65" s="2" customFormat="1" ht="14.45" customHeight="1">
      <c r="A151" s="36"/>
      <c r="B151" s="37"/>
      <c r="C151" s="180" t="s">
        <v>390</v>
      </c>
      <c r="D151" s="180" t="s">
        <v>159</v>
      </c>
      <c r="E151" s="181" t="s">
        <v>808</v>
      </c>
      <c r="F151" s="182" t="s">
        <v>809</v>
      </c>
      <c r="G151" s="183" t="s">
        <v>641</v>
      </c>
      <c r="H151" s="184">
        <v>2</v>
      </c>
      <c r="I151" s="185"/>
      <c r="J151" s="186">
        <f t="shared" si="20"/>
        <v>0</v>
      </c>
      <c r="K151" s="182" t="s">
        <v>163</v>
      </c>
      <c r="L151" s="41"/>
      <c r="M151" s="187" t="s">
        <v>19</v>
      </c>
      <c r="N151" s="188" t="s">
        <v>39</v>
      </c>
      <c r="O151" s="66"/>
      <c r="P151" s="189">
        <f t="shared" si="21"/>
        <v>0</v>
      </c>
      <c r="Q151" s="189">
        <v>5.8300000000000001E-3</v>
      </c>
      <c r="R151" s="189">
        <f t="shared" si="22"/>
        <v>1.166E-2</v>
      </c>
      <c r="S151" s="189">
        <v>0</v>
      </c>
      <c r="T151" s="190">
        <f t="shared" si="2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253</v>
      </c>
      <c r="AT151" s="191" t="s">
        <v>159</v>
      </c>
      <c r="AU151" s="191" t="s">
        <v>77</v>
      </c>
      <c r="AY151" s="19" t="s">
        <v>156</v>
      </c>
      <c r="BE151" s="192">
        <f t="shared" si="24"/>
        <v>0</v>
      </c>
      <c r="BF151" s="192">
        <f t="shared" si="25"/>
        <v>0</v>
      </c>
      <c r="BG151" s="192">
        <f t="shared" si="26"/>
        <v>0</v>
      </c>
      <c r="BH151" s="192">
        <f t="shared" si="27"/>
        <v>0</v>
      </c>
      <c r="BI151" s="192">
        <f t="shared" si="28"/>
        <v>0</v>
      </c>
      <c r="BJ151" s="19" t="s">
        <v>75</v>
      </c>
      <c r="BK151" s="192">
        <f t="shared" si="29"/>
        <v>0</v>
      </c>
      <c r="BL151" s="19" t="s">
        <v>253</v>
      </c>
      <c r="BM151" s="191" t="s">
        <v>1628</v>
      </c>
    </row>
    <row r="152" spans="1:65" s="2" customFormat="1" ht="24.2" customHeight="1">
      <c r="A152" s="36"/>
      <c r="B152" s="37"/>
      <c r="C152" s="230" t="s">
        <v>394</v>
      </c>
      <c r="D152" s="230" t="s">
        <v>300</v>
      </c>
      <c r="E152" s="231" t="s">
        <v>812</v>
      </c>
      <c r="F152" s="232" t="s">
        <v>813</v>
      </c>
      <c r="G152" s="233" t="s">
        <v>345</v>
      </c>
      <c r="H152" s="234">
        <v>2</v>
      </c>
      <c r="I152" s="235"/>
      <c r="J152" s="236">
        <f t="shared" si="20"/>
        <v>0</v>
      </c>
      <c r="K152" s="232" t="s">
        <v>163</v>
      </c>
      <c r="L152" s="237"/>
      <c r="M152" s="238" t="s">
        <v>19</v>
      </c>
      <c r="N152" s="239" t="s">
        <v>39</v>
      </c>
      <c r="O152" s="66"/>
      <c r="P152" s="189">
        <f t="shared" si="21"/>
        <v>0</v>
      </c>
      <c r="Q152" s="189">
        <v>0.03</v>
      </c>
      <c r="R152" s="189">
        <f t="shared" si="22"/>
        <v>0.06</v>
      </c>
      <c r="S152" s="189">
        <v>0</v>
      </c>
      <c r="T152" s="190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303</v>
      </c>
      <c r="AT152" s="191" t="s">
        <v>300</v>
      </c>
      <c r="AU152" s="191" t="s">
        <v>77</v>
      </c>
      <c r="AY152" s="19" t="s">
        <v>156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9" t="s">
        <v>75</v>
      </c>
      <c r="BK152" s="192">
        <f t="shared" si="29"/>
        <v>0</v>
      </c>
      <c r="BL152" s="19" t="s">
        <v>253</v>
      </c>
      <c r="BM152" s="191" t="s">
        <v>1629</v>
      </c>
    </row>
    <row r="153" spans="1:65" s="2" customFormat="1" ht="24.2" customHeight="1">
      <c r="A153" s="36"/>
      <c r="B153" s="37"/>
      <c r="C153" s="180" t="s">
        <v>400</v>
      </c>
      <c r="D153" s="180" t="s">
        <v>159</v>
      </c>
      <c r="E153" s="181" t="s">
        <v>816</v>
      </c>
      <c r="F153" s="182" t="s">
        <v>817</v>
      </c>
      <c r="G153" s="183" t="s">
        <v>641</v>
      </c>
      <c r="H153" s="184">
        <v>2</v>
      </c>
      <c r="I153" s="185"/>
      <c r="J153" s="186">
        <f t="shared" si="20"/>
        <v>0</v>
      </c>
      <c r="K153" s="182" t="s">
        <v>163</v>
      </c>
      <c r="L153" s="41"/>
      <c r="M153" s="187" t="s">
        <v>19</v>
      </c>
      <c r="N153" s="188" t="s">
        <v>39</v>
      </c>
      <c r="O153" s="66"/>
      <c r="P153" s="189">
        <f t="shared" si="21"/>
        <v>0</v>
      </c>
      <c r="Q153" s="189">
        <v>1.7000000000000001E-4</v>
      </c>
      <c r="R153" s="189">
        <f t="shared" si="22"/>
        <v>3.4000000000000002E-4</v>
      </c>
      <c r="S153" s="189">
        <v>0</v>
      </c>
      <c r="T153" s="190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253</v>
      </c>
      <c r="AT153" s="191" t="s">
        <v>159</v>
      </c>
      <c r="AU153" s="191" t="s">
        <v>77</v>
      </c>
      <c r="AY153" s="19" t="s">
        <v>156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9" t="s">
        <v>75</v>
      </c>
      <c r="BK153" s="192">
        <f t="shared" si="29"/>
        <v>0</v>
      </c>
      <c r="BL153" s="19" t="s">
        <v>253</v>
      </c>
      <c r="BM153" s="191" t="s">
        <v>1630</v>
      </c>
    </row>
    <row r="154" spans="1:65" s="2" customFormat="1" ht="37.9" customHeight="1">
      <c r="A154" s="36"/>
      <c r="B154" s="37"/>
      <c r="C154" s="230" t="s">
        <v>405</v>
      </c>
      <c r="D154" s="230" t="s">
        <v>300</v>
      </c>
      <c r="E154" s="231" t="s">
        <v>820</v>
      </c>
      <c r="F154" s="232" t="s">
        <v>821</v>
      </c>
      <c r="G154" s="233" t="s">
        <v>345</v>
      </c>
      <c r="H154" s="234">
        <v>2</v>
      </c>
      <c r="I154" s="235"/>
      <c r="J154" s="236">
        <f t="shared" si="20"/>
        <v>0</v>
      </c>
      <c r="K154" s="232" t="s">
        <v>163</v>
      </c>
      <c r="L154" s="237"/>
      <c r="M154" s="238" t="s">
        <v>19</v>
      </c>
      <c r="N154" s="239" t="s">
        <v>39</v>
      </c>
      <c r="O154" s="66"/>
      <c r="P154" s="189">
        <f t="shared" si="21"/>
        <v>0</v>
      </c>
      <c r="Q154" s="189">
        <v>3.5999999999999997E-2</v>
      </c>
      <c r="R154" s="189">
        <f t="shared" si="22"/>
        <v>7.1999999999999995E-2</v>
      </c>
      <c r="S154" s="189">
        <v>0</v>
      </c>
      <c r="T154" s="190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303</v>
      </c>
      <c r="AT154" s="191" t="s">
        <v>300</v>
      </c>
      <c r="AU154" s="191" t="s">
        <v>77</v>
      </c>
      <c r="AY154" s="19" t="s">
        <v>156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9" t="s">
        <v>75</v>
      </c>
      <c r="BK154" s="192">
        <f t="shared" si="29"/>
        <v>0</v>
      </c>
      <c r="BL154" s="19" t="s">
        <v>253</v>
      </c>
      <c r="BM154" s="191" t="s">
        <v>1631</v>
      </c>
    </row>
    <row r="155" spans="1:65" s="2" customFormat="1" ht="24.2" customHeight="1">
      <c r="A155" s="36"/>
      <c r="B155" s="37"/>
      <c r="C155" s="180" t="s">
        <v>412</v>
      </c>
      <c r="D155" s="180" t="s">
        <v>159</v>
      </c>
      <c r="E155" s="181" t="s">
        <v>1632</v>
      </c>
      <c r="F155" s="182" t="s">
        <v>1633</v>
      </c>
      <c r="G155" s="183" t="s">
        <v>641</v>
      </c>
      <c r="H155" s="184">
        <v>2</v>
      </c>
      <c r="I155" s="185"/>
      <c r="J155" s="186">
        <f t="shared" si="20"/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si="21"/>
        <v>0</v>
      </c>
      <c r="Q155" s="189">
        <v>0</v>
      </c>
      <c r="R155" s="189">
        <f t="shared" si="22"/>
        <v>0</v>
      </c>
      <c r="S155" s="189">
        <v>0.155</v>
      </c>
      <c r="T155" s="190">
        <f t="shared" si="23"/>
        <v>0.31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9" t="s">
        <v>75</v>
      </c>
      <c r="BK155" s="192">
        <f t="shared" si="29"/>
        <v>0</v>
      </c>
      <c r="BL155" s="19" t="s">
        <v>253</v>
      </c>
      <c r="BM155" s="191" t="s">
        <v>1634</v>
      </c>
    </row>
    <row r="156" spans="1:65" s="2" customFormat="1" ht="37.9" customHeight="1">
      <c r="A156" s="36"/>
      <c r="B156" s="37"/>
      <c r="C156" s="180" t="s">
        <v>417</v>
      </c>
      <c r="D156" s="180" t="s">
        <v>159</v>
      </c>
      <c r="E156" s="181" t="s">
        <v>832</v>
      </c>
      <c r="F156" s="182" t="s">
        <v>833</v>
      </c>
      <c r="G156" s="183" t="s">
        <v>641</v>
      </c>
      <c r="H156" s="184">
        <v>2</v>
      </c>
      <c r="I156" s="185"/>
      <c r="J156" s="186">
        <f t="shared" si="2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21"/>
        <v>0</v>
      </c>
      <c r="Q156" s="189">
        <v>5.4599999999999996E-3</v>
      </c>
      <c r="R156" s="189">
        <f t="shared" si="22"/>
        <v>1.0919999999999999E-2</v>
      </c>
      <c r="S156" s="189">
        <v>0</v>
      </c>
      <c r="T156" s="190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9" t="s">
        <v>75</v>
      </c>
      <c r="BK156" s="192">
        <f t="shared" si="29"/>
        <v>0</v>
      </c>
      <c r="BL156" s="19" t="s">
        <v>253</v>
      </c>
      <c r="BM156" s="191" t="s">
        <v>1635</v>
      </c>
    </row>
    <row r="157" spans="1:65" s="2" customFormat="1" ht="37.9" customHeight="1">
      <c r="A157" s="36"/>
      <c r="B157" s="37"/>
      <c r="C157" s="180" t="s">
        <v>421</v>
      </c>
      <c r="D157" s="180" t="s">
        <v>159</v>
      </c>
      <c r="E157" s="181" t="s">
        <v>840</v>
      </c>
      <c r="F157" s="182" t="s">
        <v>841</v>
      </c>
      <c r="G157" s="183" t="s">
        <v>641</v>
      </c>
      <c r="H157" s="184">
        <v>2</v>
      </c>
      <c r="I157" s="185"/>
      <c r="J157" s="186">
        <f t="shared" si="20"/>
        <v>0</v>
      </c>
      <c r="K157" s="182" t="s">
        <v>163</v>
      </c>
      <c r="L157" s="41"/>
      <c r="M157" s="187" t="s">
        <v>19</v>
      </c>
      <c r="N157" s="188" t="s">
        <v>39</v>
      </c>
      <c r="O157" s="66"/>
      <c r="P157" s="189">
        <f t="shared" si="21"/>
        <v>0</v>
      </c>
      <c r="Q157" s="189">
        <v>5.8500000000000002E-3</v>
      </c>
      <c r="R157" s="189">
        <f t="shared" si="22"/>
        <v>1.17E-2</v>
      </c>
      <c r="S157" s="189">
        <v>0</v>
      </c>
      <c r="T157" s="190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253</v>
      </c>
      <c r="AT157" s="191" t="s">
        <v>159</v>
      </c>
      <c r="AU157" s="191" t="s">
        <v>77</v>
      </c>
      <c r="AY157" s="19" t="s">
        <v>156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9" t="s">
        <v>75</v>
      </c>
      <c r="BK157" s="192">
        <f t="shared" si="29"/>
        <v>0</v>
      </c>
      <c r="BL157" s="19" t="s">
        <v>253</v>
      </c>
      <c r="BM157" s="191" t="s">
        <v>1636</v>
      </c>
    </row>
    <row r="158" spans="1:65" s="2" customFormat="1" ht="37.9" customHeight="1">
      <c r="A158" s="36"/>
      <c r="B158" s="37"/>
      <c r="C158" s="180" t="s">
        <v>425</v>
      </c>
      <c r="D158" s="180" t="s">
        <v>159</v>
      </c>
      <c r="E158" s="181" t="s">
        <v>848</v>
      </c>
      <c r="F158" s="182" t="s">
        <v>849</v>
      </c>
      <c r="G158" s="183" t="s">
        <v>251</v>
      </c>
      <c r="H158" s="184">
        <v>0.46</v>
      </c>
      <c r="I158" s="185"/>
      <c r="J158" s="186">
        <f t="shared" si="2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21"/>
        <v>0</v>
      </c>
      <c r="Q158" s="189">
        <v>0</v>
      </c>
      <c r="R158" s="189">
        <f t="shared" si="22"/>
        <v>0</v>
      </c>
      <c r="S158" s="189">
        <v>0</v>
      </c>
      <c r="T158" s="190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9" t="s">
        <v>75</v>
      </c>
      <c r="BK158" s="192">
        <f t="shared" si="29"/>
        <v>0</v>
      </c>
      <c r="BL158" s="19" t="s">
        <v>253</v>
      </c>
      <c r="BM158" s="191" t="s">
        <v>1637</v>
      </c>
    </row>
    <row r="159" spans="1:65" s="2" customFormat="1" ht="14.45" customHeight="1">
      <c r="A159" s="36"/>
      <c r="B159" s="37"/>
      <c r="C159" s="180" t="s">
        <v>429</v>
      </c>
      <c r="D159" s="180" t="s">
        <v>159</v>
      </c>
      <c r="E159" s="181" t="s">
        <v>852</v>
      </c>
      <c r="F159" s="182" t="s">
        <v>853</v>
      </c>
      <c r="G159" s="183" t="s">
        <v>345</v>
      </c>
      <c r="H159" s="184">
        <v>2</v>
      </c>
      <c r="I159" s="185"/>
      <c r="J159" s="186">
        <f t="shared" si="20"/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 t="shared" si="21"/>
        <v>0</v>
      </c>
      <c r="Q159" s="189">
        <v>0</v>
      </c>
      <c r="R159" s="189">
        <f t="shared" si="22"/>
        <v>0</v>
      </c>
      <c r="S159" s="189">
        <v>4.8999999999999998E-4</v>
      </c>
      <c r="T159" s="190">
        <f t="shared" si="23"/>
        <v>9.7999999999999997E-4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9" t="s">
        <v>75</v>
      </c>
      <c r="BK159" s="192">
        <f t="shared" si="29"/>
        <v>0</v>
      </c>
      <c r="BL159" s="19" t="s">
        <v>253</v>
      </c>
      <c r="BM159" s="191" t="s">
        <v>1638</v>
      </c>
    </row>
    <row r="160" spans="1:65" s="2" customFormat="1" ht="24.2" customHeight="1">
      <c r="A160" s="36"/>
      <c r="B160" s="37"/>
      <c r="C160" s="180" t="s">
        <v>433</v>
      </c>
      <c r="D160" s="180" t="s">
        <v>159</v>
      </c>
      <c r="E160" s="181" t="s">
        <v>868</v>
      </c>
      <c r="F160" s="182" t="s">
        <v>869</v>
      </c>
      <c r="G160" s="183" t="s">
        <v>641</v>
      </c>
      <c r="H160" s="184">
        <v>4</v>
      </c>
      <c r="I160" s="185"/>
      <c r="J160" s="186">
        <f t="shared" si="20"/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 t="shared" si="21"/>
        <v>0</v>
      </c>
      <c r="Q160" s="189">
        <v>9.0000000000000006E-5</v>
      </c>
      <c r="R160" s="189">
        <f t="shared" si="22"/>
        <v>3.6000000000000002E-4</v>
      </c>
      <c r="S160" s="189">
        <v>0</v>
      </c>
      <c r="T160" s="190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253</v>
      </c>
      <c r="AT160" s="191" t="s">
        <v>159</v>
      </c>
      <c r="AU160" s="191" t="s">
        <v>77</v>
      </c>
      <c r="AY160" s="19" t="s">
        <v>156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9" t="s">
        <v>75</v>
      </c>
      <c r="BK160" s="192">
        <f t="shared" si="29"/>
        <v>0</v>
      </c>
      <c r="BL160" s="19" t="s">
        <v>253</v>
      </c>
      <c r="BM160" s="191" t="s">
        <v>1639</v>
      </c>
    </row>
    <row r="161" spans="1:65" s="2" customFormat="1" ht="14.45" customHeight="1">
      <c r="A161" s="36"/>
      <c r="B161" s="37"/>
      <c r="C161" s="230" t="s">
        <v>438</v>
      </c>
      <c r="D161" s="230" t="s">
        <v>300</v>
      </c>
      <c r="E161" s="231" t="s">
        <v>860</v>
      </c>
      <c r="F161" s="232" t="s">
        <v>861</v>
      </c>
      <c r="G161" s="233" t="s">
        <v>345</v>
      </c>
      <c r="H161" s="234">
        <v>4</v>
      </c>
      <c r="I161" s="235"/>
      <c r="J161" s="236">
        <f t="shared" si="20"/>
        <v>0</v>
      </c>
      <c r="K161" s="232" t="s">
        <v>19</v>
      </c>
      <c r="L161" s="237"/>
      <c r="M161" s="238" t="s">
        <v>19</v>
      </c>
      <c r="N161" s="239" t="s">
        <v>39</v>
      </c>
      <c r="O161" s="66"/>
      <c r="P161" s="189">
        <f t="shared" si="21"/>
        <v>0</v>
      </c>
      <c r="Q161" s="189">
        <v>1.4999999999999999E-4</v>
      </c>
      <c r="R161" s="189">
        <f t="shared" si="22"/>
        <v>5.9999999999999995E-4</v>
      </c>
      <c r="S161" s="189">
        <v>0</v>
      </c>
      <c r="T161" s="190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303</v>
      </c>
      <c r="AT161" s="191" t="s">
        <v>300</v>
      </c>
      <c r="AU161" s="191" t="s">
        <v>77</v>
      </c>
      <c r="AY161" s="19" t="s">
        <v>156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9" t="s">
        <v>75</v>
      </c>
      <c r="BK161" s="192">
        <f t="shared" si="29"/>
        <v>0</v>
      </c>
      <c r="BL161" s="19" t="s">
        <v>253</v>
      </c>
      <c r="BM161" s="191" t="s">
        <v>1640</v>
      </c>
    </row>
    <row r="162" spans="1:65" s="2" customFormat="1" ht="14.45" customHeight="1">
      <c r="A162" s="36"/>
      <c r="B162" s="37"/>
      <c r="C162" s="180" t="s">
        <v>443</v>
      </c>
      <c r="D162" s="180" t="s">
        <v>159</v>
      </c>
      <c r="E162" s="181" t="s">
        <v>872</v>
      </c>
      <c r="F162" s="182" t="s">
        <v>873</v>
      </c>
      <c r="G162" s="183" t="s">
        <v>641</v>
      </c>
      <c r="H162" s="184">
        <v>4</v>
      </c>
      <c r="I162" s="185"/>
      <c r="J162" s="186">
        <f t="shared" si="20"/>
        <v>0</v>
      </c>
      <c r="K162" s="182" t="s">
        <v>163</v>
      </c>
      <c r="L162" s="41"/>
      <c r="M162" s="187" t="s">
        <v>19</v>
      </c>
      <c r="N162" s="188" t="s">
        <v>39</v>
      </c>
      <c r="O162" s="66"/>
      <c r="P162" s="189">
        <f t="shared" si="21"/>
        <v>0</v>
      </c>
      <c r="Q162" s="189">
        <v>0</v>
      </c>
      <c r="R162" s="189">
        <f t="shared" si="22"/>
        <v>0</v>
      </c>
      <c r="S162" s="189">
        <v>1.56E-3</v>
      </c>
      <c r="T162" s="190">
        <f t="shared" si="23"/>
        <v>6.2399999999999999E-3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9" t="s">
        <v>75</v>
      </c>
      <c r="BK162" s="192">
        <f t="shared" si="29"/>
        <v>0</v>
      </c>
      <c r="BL162" s="19" t="s">
        <v>253</v>
      </c>
      <c r="BM162" s="191" t="s">
        <v>1641</v>
      </c>
    </row>
    <row r="163" spans="1:65" s="2" customFormat="1" ht="24.2" customHeight="1">
      <c r="A163" s="36"/>
      <c r="B163" s="37"/>
      <c r="C163" s="180" t="s">
        <v>448</v>
      </c>
      <c r="D163" s="180" t="s">
        <v>159</v>
      </c>
      <c r="E163" s="181" t="s">
        <v>884</v>
      </c>
      <c r="F163" s="182" t="s">
        <v>885</v>
      </c>
      <c r="G163" s="183" t="s">
        <v>345</v>
      </c>
      <c r="H163" s="184">
        <v>2</v>
      </c>
      <c r="I163" s="185"/>
      <c r="J163" s="186">
        <f t="shared" si="20"/>
        <v>0</v>
      </c>
      <c r="K163" s="182" t="s">
        <v>163</v>
      </c>
      <c r="L163" s="41"/>
      <c r="M163" s="187" t="s">
        <v>19</v>
      </c>
      <c r="N163" s="188" t="s">
        <v>39</v>
      </c>
      <c r="O163" s="66"/>
      <c r="P163" s="189">
        <f t="shared" si="21"/>
        <v>0</v>
      </c>
      <c r="Q163" s="189">
        <v>4.0000000000000003E-5</v>
      </c>
      <c r="R163" s="189">
        <f t="shared" si="22"/>
        <v>8.0000000000000007E-5</v>
      </c>
      <c r="S163" s="189">
        <v>0</v>
      </c>
      <c r="T163" s="190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253</v>
      </c>
      <c r="AT163" s="191" t="s">
        <v>159</v>
      </c>
      <c r="AU163" s="191" t="s">
        <v>77</v>
      </c>
      <c r="AY163" s="19" t="s">
        <v>156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9" t="s">
        <v>75</v>
      </c>
      <c r="BK163" s="192">
        <f t="shared" si="29"/>
        <v>0</v>
      </c>
      <c r="BL163" s="19" t="s">
        <v>253</v>
      </c>
      <c r="BM163" s="191" t="s">
        <v>1642</v>
      </c>
    </row>
    <row r="164" spans="1:65" s="2" customFormat="1" ht="14.45" customHeight="1">
      <c r="A164" s="36"/>
      <c r="B164" s="37"/>
      <c r="C164" s="230" t="s">
        <v>453</v>
      </c>
      <c r="D164" s="230" t="s">
        <v>300</v>
      </c>
      <c r="E164" s="231" t="s">
        <v>888</v>
      </c>
      <c r="F164" s="232" t="s">
        <v>889</v>
      </c>
      <c r="G164" s="233" t="s">
        <v>345</v>
      </c>
      <c r="H164" s="234">
        <v>2</v>
      </c>
      <c r="I164" s="235"/>
      <c r="J164" s="236">
        <f t="shared" si="20"/>
        <v>0</v>
      </c>
      <c r="K164" s="232" t="s">
        <v>163</v>
      </c>
      <c r="L164" s="237"/>
      <c r="M164" s="238" t="s">
        <v>19</v>
      </c>
      <c r="N164" s="239" t="s">
        <v>39</v>
      </c>
      <c r="O164" s="66"/>
      <c r="P164" s="189">
        <f t="shared" si="21"/>
        <v>0</v>
      </c>
      <c r="Q164" s="189">
        <v>1.47E-3</v>
      </c>
      <c r="R164" s="189">
        <f t="shared" si="22"/>
        <v>2.9399999999999999E-3</v>
      </c>
      <c r="S164" s="189">
        <v>0</v>
      </c>
      <c r="T164" s="190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303</v>
      </c>
      <c r="AT164" s="191" t="s">
        <v>300</v>
      </c>
      <c r="AU164" s="191" t="s">
        <v>77</v>
      </c>
      <c r="AY164" s="19" t="s">
        <v>156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9" t="s">
        <v>75</v>
      </c>
      <c r="BK164" s="192">
        <f t="shared" si="29"/>
        <v>0</v>
      </c>
      <c r="BL164" s="19" t="s">
        <v>253</v>
      </c>
      <c r="BM164" s="191" t="s">
        <v>1643</v>
      </c>
    </row>
    <row r="165" spans="1:65" s="2" customFormat="1" ht="24.2" customHeight="1">
      <c r="A165" s="36"/>
      <c r="B165" s="37"/>
      <c r="C165" s="180" t="s">
        <v>457</v>
      </c>
      <c r="D165" s="180" t="s">
        <v>159</v>
      </c>
      <c r="E165" s="181" t="s">
        <v>892</v>
      </c>
      <c r="F165" s="182" t="s">
        <v>893</v>
      </c>
      <c r="G165" s="183" t="s">
        <v>345</v>
      </c>
      <c r="H165" s="184">
        <v>2</v>
      </c>
      <c r="I165" s="185"/>
      <c r="J165" s="186">
        <f t="shared" si="20"/>
        <v>0</v>
      </c>
      <c r="K165" s="182" t="s">
        <v>163</v>
      </c>
      <c r="L165" s="41"/>
      <c r="M165" s="187" t="s">
        <v>19</v>
      </c>
      <c r="N165" s="188" t="s">
        <v>39</v>
      </c>
      <c r="O165" s="66"/>
      <c r="P165" s="189">
        <f t="shared" si="21"/>
        <v>0</v>
      </c>
      <c r="Q165" s="189">
        <v>1.2999999999999999E-4</v>
      </c>
      <c r="R165" s="189">
        <f t="shared" si="22"/>
        <v>2.5999999999999998E-4</v>
      </c>
      <c r="S165" s="189">
        <v>0</v>
      </c>
      <c r="T165" s="190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253</v>
      </c>
      <c r="AT165" s="191" t="s">
        <v>159</v>
      </c>
      <c r="AU165" s="191" t="s">
        <v>77</v>
      </c>
      <c r="AY165" s="19" t="s">
        <v>156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9" t="s">
        <v>75</v>
      </c>
      <c r="BK165" s="192">
        <f t="shared" si="29"/>
        <v>0</v>
      </c>
      <c r="BL165" s="19" t="s">
        <v>253</v>
      </c>
      <c r="BM165" s="191" t="s">
        <v>1644</v>
      </c>
    </row>
    <row r="166" spans="1:65" s="2" customFormat="1" ht="14.45" customHeight="1">
      <c r="A166" s="36"/>
      <c r="B166" s="37"/>
      <c r="C166" s="230" t="s">
        <v>461</v>
      </c>
      <c r="D166" s="230" t="s">
        <v>300</v>
      </c>
      <c r="E166" s="231" t="s">
        <v>896</v>
      </c>
      <c r="F166" s="232" t="s">
        <v>897</v>
      </c>
      <c r="G166" s="233" t="s">
        <v>345</v>
      </c>
      <c r="H166" s="234">
        <v>2</v>
      </c>
      <c r="I166" s="235"/>
      <c r="J166" s="236">
        <f t="shared" si="20"/>
        <v>0</v>
      </c>
      <c r="K166" s="232" t="s">
        <v>163</v>
      </c>
      <c r="L166" s="237"/>
      <c r="M166" s="238" t="s">
        <v>19</v>
      </c>
      <c r="N166" s="239" t="s">
        <v>39</v>
      </c>
      <c r="O166" s="66"/>
      <c r="P166" s="189">
        <f t="shared" si="21"/>
        <v>0</v>
      </c>
      <c r="Q166" s="189">
        <v>1.8E-3</v>
      </c>
      <c r="R166" s="189">
        <f t="shared" si="22"/>
        <v>3.5999999999999999E-3</v>
      </c>
      <c r="S166" s="189">
        <v>0</v>
      </c>
      <c r="T166" s="190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303</v>
      </c>
      <c r="AT166" s="191" t="s">
        <v>300</v>
      </c>
      <c r="AU166" s="191" t="s">
        <v>77</v>
      </c>
      <c r="AY166" s="19" t="s">
        <v>156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9" t="s">
        <v>75</v>
      </c>
      <c r="BK166" s="192">
        <f t="shared" si="29"/>
        <v>0</v>
      </c>
      <c r="BL166" s="19" t="s">
        <v>253</v>
      </c>
      <c r="BM166" s="191" t="s">
        <v>1645</v>
      </c>
    </row>
    <row r="167" spans="1:65" s="2" customFormat="1" ht="14.45" customHeight="1">
      <c r="A167" s="36"/>
      <c r="B167" s="37"/>
      <c r="C167" s="230" t="s">
        <v>467</v>
      </c>
      <c r="D167" s="230" t="s">
        <v>300</v>
      </c>
      <c r="E167" s="231" t="s">
        <v>900</v>
      </c>
      <c r="F167" s="232" t="s">
        <v>901</v>
      </c>
      <c r="G167" s="233" t="s">
        <v>219</v>
      </c>
      <c r="H167" s="234">
        <v>2</v>
      </c>
      <c r="I167" s="235"/>
      <c r="J167" s="236">
        <f t="shared" si="20"/>
        <v>0</v>
      </c>
      <c r="K167" s="232" t="s">
        <v>163</v>
      </c>
      <c r="L167" s="237"/>
      <c r="M167" s="238" t="s">
        <v>19</v>
      </c>
      <c r="N167" s="239" t="s">
        <v>39</v>
      </c>
      <c r="O167" s="66"/>
      <c r="P167" s="189">
        <f t="shared" si="21"/>
        <v>0</v>
      </c>
      <c r="Q167" s="189">
        <v>9.7999999999999997E-4</v>
      </c>
      <c r="R167" s="189">
        <f t="shared" si="22"/>
        <v>1.9599999999999999E-3</v>
      </c>
      <c r="S167" s="189">
        <v>0</v>
      </c>
      <c r="T167" s="190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303</v>
      </c>
      <c r="AT167" s="191" t="s">
        <v>300</v>
      </c>
      <c r="AU167" s="191" t="s">
        <v>77</v>
      </c>
      <c r="AY167" s="19" t="s">
        <v>156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9" t="s">
        <v>75</v>
      </c>
      <c r="BK167" s="192">
        <f t="shared" si="29"/>
        <v>0</v>
      </c>
      <c r="BL167" s="19" t="s">
        <v>253</v>
      </c>
      <c r="BM167" s="191" t="s">
        <v>1646</v>
      </c>
    </row>
    <row r="168" spans="1:65" s="2" customFormat="1" ht="24.2" customHeight="1">
      <c r="A168" s="36"/>
      <c r="B168" s="37"/>
      <c r="C168" s="180" t="s">
        <v>474</v>
      </c>
      <c r="D168" s="180" t="s">
        <v>159</v>
      </c>
      <c r="E168" s="181" t="s">
        <v>904</v>
      </c>
      <c r="F168" s="182" t="s">
        <v>905</v>
      </c>
      <c r="G168" s="183" t="s">
        <v>345</v>
      </c>
      <c r="H168" s="184">
        <v>2</v>
      </c>
      <c r="I168" s="185"/>
      <c r="J168" s="186">
        <f t="shared" si="20"/>
        <v>0</v>
      </c>
      <c r="K168" s="182" t="s">
        <v>163</v>
      </c>
      <c r="L168" s="41"/>
      <c r="M168" s="187" t="s">
        <v>19</v>
      </c>
      <c r="N168" s="188" t="s">
        <v>39</v>
      </c>
      <c r="O168" s="66"/>
      <c r="P168" s="189">
        <f t="shared" si="21"/>
        <v>0</v>
      </c>
      <c r="Q168" s="189">
        <v>0</v>
      </c>
      <c r="R168" s="189">
        <f t="shared" si="22"/>
        <v>0</v>
      </c>
      <c r="S168" s="189">
        <v>8.5999999999999998E-4</v>
      </c>
      <c r="T168" s="190">
        <f t="shared" si="23"/>
        <v>1.72E-3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253</v>
      </c>
      <c r="AT168" s="191" t="s">
        <v>159</v>
      </c>
      <c r="AU168" s="191" t="s">
        <v>77</v>
      </c>
      <c r="AY168" s="19" t="s">
        <v>156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9" t="s">
        <v>75</v>
      </c>
      <c r="BK168" s="192">
        <f t="shared" si="29"/>
        <v>0</v>
      </c>
      <c r="BL168" s="19" t="s">
        <v>253</v>
      </c>
      <c r="BM168" s="191" t="s">
        <v>1647</v>
      </c>
    </row>
    <row r="169" spans="1:65" s="2" customFormat="1" ht="24.2" customHeight="1">
      <c r="A169" s="36"/>
      <c r="B169" s="37"/>
      <c r="C169" s="180" t="s">
        <v>479</v>
      </c>
      <c r="D169" s="180" t="s">
        <v>159</v>
      </c>
      <c r="E169" s="181" t="s">
        <v>908</v>
      </c>
      <c r="F169" s="182" t="s">
        <v>909</v>
      </c>
      <c r="G169" s="183" t="s">
        <v>345</v>
      </c>
      <c r="H169" s="184">
        <v>2</v>
      </c>
      <c r="I169" s="185"/>
      <c r="J169" s="186">
        <f t="shared" si="20"/>
        <v>0</v>
      </c>
      <c r="K169" s="182" t="s">
        <v>163</v>
      </c>
      <c r="L169" s="41"/>
      <c r="M169" s="187" t="s">
        <v>19</v>
      </c>
      <c r="N169" s="188" t="s">
        <v>39</v>
      </c>
      <c r="O169" s="66"/>
      <c r="P169" s="189">
        <f t="shared" si="21"/>
        <v>0</v>
      </c>
      <c r="Q169" s="189">
        <v>0</v>
      </c>
      <c r="R169" s="189">
        <f t="shared" si="22"/>
        <v>0</v>
      </c>
      <c r="S169" s="189">
        <v>8.4999999999999995E-4</v>
      </c>
      <c r="T169" s="190">
        <f t="shared" si="23"/>
        <v>1.6999999999999999E-3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253</v>
      </c>
      <c r="AT169" s="191" t="s">
        <v>159</v>
      </c>
      <c r="AU169" s="191" t="s">
        <v>77</v>
      </c>
      <c r="AY169" s="19" t="s">
        <v>156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9" t="s">
        <v>75</v>
      </c>
      <c r="BK169" s="192">
        <f t="shared" si="29"/>
        <v>0</v>
      </c>
      <c r="BL169" s="19" t="s">
        <v>253</v>
      </c>
      <c r="BM169" s="191" t="s">
        <v>1648</v>
      </c>
    </row>
    <row r="170" spans="1:65" s="2" customFormat="1" ht="49.15" customHeight="1">
      <c r="A170" s="36"/>
      <c r="B170" s="37"/>
      <c r="C170" s="180" t="s">
        <v>484</v>
      </c>
      <c r="D170" s="180" t="s">
        <v>159</v>
      </c>
      <c r="E170" s="181" t="s">
        <v>912</v>
      </c>
      <c r="F170" s="182" t="s">
        <v>913</v>
      </c>
      <c r="G170" s="183" t="s">
        <v>251</v>
      </c>
      <c r="H170" s="184">
        <v>0.24099999999999999</v>
      </c>
      <c r="I170" s="185"/>
      <c r="J170" s="186">
        <f t="shared" si="20"/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 t="shared" si="21"/>
        <v>0</v>
      </c>
      <c r="Q170" s="189">
        <v>0</v>
      </c>
      <c r="R170" s="189">
        <f t="shared" si="22"/>
        <v>0</v>
      </c>
      <c r="S170" s="189">
        <v>0</v>
      </c>
      <c r="T170" s="190">
        <f t="shared" si="2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253</v>
      </c>
      <c r="AT170" s="191" t="s">
        <v>159</v>
      </c>
      <c r="AU170" s="191" t="s">
        <v>77</v>
      </c>
      <c r="AY170" s="19" t="s">
        <v>156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9" t="s">
        <v>75</v>
      </c>
      <c r="BK170" s="192">
        <f t="shared" si="29"/>
        <v>0</v>
      </c>
      <c r="BL170" s="19" t="s">
        <v>253</v>
      </c>
      <c r="BM170" s="191" t="s">
        <v>1649</v>
      </c>
    </row>
    <row r="171" spans="1:65" s="2" customFormat="1" ht="49.15" customHeight="1">
      <c r="A171" s="36"/>
      <c r="B171" s="37"/>
      <c r="C171" s="180" t="s">
        <v>490</v>
      </c>
      <c r="D171" s="180" t="s">
        <v>159</v>
      </c>
      <c r="E171" s="181" t="s">
        <v>916</v>
      </c>
      <c r="F171" s="182" t="s">
        <v>917</v>
      </c>
      <c r="G171" s="183" t="s">
        <v>251</v>
      </c>
      <c r="H171" s="184">
        <v>0.24099999999999999</v>
      </c>
      <c r="I171" s="185"/>
      <c r="J171" s="186">
        <f t="shared" si="20"/>
        <v>0</v>
      </c>
      <c r="K171" s="182" t="s">
        <v>163</v>
      </c>
      <c r="L171" s="41"/>
      <c r="M171" s="187" t="s">
        <v>19</v>
      </c>
      <c r="N171" s="188" t="s">
        <v>39</v>
      </c>
      <c r="O171" s="66"/>
      <c r="P171" s="189">
        <f t="shared" si="21"/>
        <v>0</v>
      </c>
      <c r="Q171" s="189">
        <v>0</v>
      </c>
      <c r="R171" s="189">
        <f t="shared" si="22"/>
        <v>0</v>
      </c>
      <c r="S171" s="189">
        <v>0</v>
      </c>
      <c r="T171" s="190">
        <f t="shared" si="2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253</v>
      </c>
      <c r="AT171" s="191" t="s">
        <v>159</v>
      </c>
      <c r="AU171" s="191" t="s">
        <v>77</v>
      </c>
      <c r="AY171" s="19" t="s">
        <v>156</v>
      </c>
      <c r="BE171" s="192">
        <f t="shared" si="24"/>
        <v>0</v>
      </c>
      <c r="BF171" s="192">
        <f t="shared" si="25"/>
        <v>0</v>
      </c>
      <c r="BG171" s="192">
        <f t="shared" si="26"/>
        <v>0</v>
      </c>
      <c r="BH171" s="192">
        <f t="shared" si="27"/>
        <v>0</v>
      </c>
      <c r="BI171" s="192">
        <f t="shared" si="28"/>
        <v>0</v>
      </c>
      <c r="BJ171" s="19" t="s">
        <v>75</v>
      </c>
      <c r="BK171" s="192">
        <f t="shared" si="29"/>
        <v>0</v>
      </c>
      <c r="BL171" s="19" t="s">
        <v>253</v>
      </c>
      <c r="BM171" s="191" t="s">
        <v>1650</v>
      </c>
    </row>
    <row r="172" spans="1:65" s="12" customFormat="1" ht="22.9" customHeight="1">
      <c r="B172" s="164"/>
      <c r="C172" s="165"/>
      <c r="D172" s="166" t="s">
        <v>67</v>
      </c>
      <c r="E172" s="178" t="s">
        <v>919</v>
      </c>
      <c r="F172" s="178" t="s">
        <v>920</v>
      </c>
      <c r="G172" s="165"/>
      <c r="H172" s="165"/>
      <c r="I172" s="168"/>
      <c r="J172" s="179">
        <f>BK172</f>
        <v>0</v>
      </c>
      <c r="K172" s="165"/>
      <c r="L172" s="170"/>
      <c r="M172" s="171"/>
      <c r="N172" s="172"/>
      <c r="O172" s="172"/>
      <c r="P172" s="173">
        <f>SUM(P173:P175)</f>
        <v>0</v>
      </c>
      <c r="Q172" s="172"/>
      <c r="R172" s="173">
        <f>SUM(R173:R175)</f>
        <v>1.84E-2</v>
      </c>
      <c r="S172" s="172"/>
      <c r="T172" s="174">
        <f>SUM(T173:T175)</f>
        <v>0</v>
      </c>
      <c r="AR172" s="175" t="s">
        <v>77</v>
      </c>
      <c r="AT172" s="176" t="s">
        <v>67</v>
      </c>
      <c r="AU172" s="176" t="s">
        <v>75</v>
      </c>
      <c r="AY172" s="175" t="s">
        <v>156</v>
      </c>
      <c r="BK172" s="177">
        <f>SUM(BK173:BK175)</f>
        <v>0</v>
      </c>
    </row>
    <row r="173" spans="1:65" s="2" customFormat="1" ht="37.9" customHeight="1">
      <c r="A173" s="36"/>
      <c r="B173" s="37"/>
      <c r="C173" s="180" t="s">
        <v>497</v>
      </c>
      <c r="D173" s="180" t="s">
        <v>159</v>
      </c>
      <c r="E173" s="181" t="s">
        <v>922</v>
      </c>
      <c r="F173" s="182" t="s">
        <v>923</v>
      </c>
      <c r="G173" s="183" t="s">
        <v>641</v>
      </c>
      <c r="H173" s="184">
        <v>2</v>
      </c>
      <c r="I173" s="185"/>
      <c r="J173" s="186">
        <f>ROUND(I173*H173,2)</f>
        <v>0</v>
      </c>
      <c r="K173" s="182" t="s">
        <v>163</v>
      </c>
      <c r="L173" s="41"/>
      <c r="M173" s="187" t="s">
        <v>19</v>
      </c>
      <c r="N173" s="188" t="s">
        <v>39</v>
      </c>
      <c r="O173" s="66"/>
      <c r="P173" s="189">
        <f>O173*H173</f>
        <v>0</v>
      </c>
      <c r="Q173" s="189">
        <v>9.1999999999999998E-3</v>
      </c>
      <c r="R173" s="189">
        <f>Q173*H173</f>
        <v>1.84E-2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253</v>
      </c>
      <c r="AT173" s="191" t="s">
        <v>159</v>
      </c>
      <c r="AU173" s="191" t="s">
        <v>77</v>
      </c>
      <c r="AY173" s="19" t="s">
        <v>156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75</v>
      </c>
      <c r="BK173" s="192">
        <f>ROUND(I173*H173,2)</f>
        <v>0</v>
      </c>
      <c r="BL173" s="19" t="s">
        <v>253</v>
      </c>
      <c r="BM173" s="191" t="s">
        <v>1651</v>
      </c>
    </row>
    <row r="174" spans="1:65" s="2" customFormat="1" ht="49.15" customHeight="1">
      <c r="A174" s="36"/>
      <c r="B174" s="37"/>
      <c r="C174" s="180" t="s">
        <v>500</v>
      </c>
      <c r="D174" s="180" t="s">
        <v>159</v>
      </c>
      <c r="E174" s="181" t="s">
        <v>926</v>
      </c>
      <c r="F174" s="182" t="s">
        <v>927</v>
      </c>
      <c r="G174" s="183" t="s">
        <v>251</v>
      </c>
      <c r="H174" s="184">
        <v>1.7999999999999999E-2</v>
      </c>
      <c r="I174" s="185"/>
      <c r="J174" s="186">
        <f>ROUND(I174*H174,2)</f>
        <v>0</v>
      </c>
      <c r="K174" s="182" t="s">
        <v>163</v>
      </c>
      <c r="L174" s="41"/>
      <c r="M174" s="187" t="s">
        <v>19</v>
      </c>
      <c r="N174" s="188" t="s">
        <v>39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253</v>
      </c>
      <c r="AT174" s="191" t="s">
        <v>159</v>
      </c>
      <c r="AU174" s="191" t="s">
        <v>77</v>
      </c>
      <c r="AY174" s="19" t="s">
        <v>156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75</v>
      </c>
      <c r="BK174" s="192">
        <f>ROUND(I174*H174,2)</f>
        <v>0</v>
      </c>
      <c r="BL174" s="19" t="s">
        <v>253</v>
      </c>
      <c r="BM174" s="191" t="s">
        <v>1652</v>
      </c>
    </row>
    <row r="175" spans="1:65" s="2" customFormat="1" ht="49.15" customHeight="1">
      <c r="A175" s="36"/>
      <c r="B175" s="37"/>
      <c r="C175" s="180" t="s">
        <v>505</v>
      </c>
      <c r="D175" s="180" t="s">
        <v>159</v>
      </c>
      <c r="E175" s="181" t="s">
        <v>930</v>
      </c>
      <c r="F175" s="182" t="s">
        <v>931</v>
      </c>
      <c r="G175" s="183" t="s">
        <v>251</v>
      </c>
      <c r="H175" s="184">
        <v>1.7999999999999999E-2</v>
      </c>
      <c r="I175" s="185"/>
      <c r="J175" s="186">
        <f>ROUND(I175*H175,2)</f>
        <v>0</v>
      </c>
      <c r="K175" s="182" t="s">
        <v>163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253</v>
      </c>
      <c r="AT175" s="191" t="s">
        <v>159</v>
      </c>
      <c r="AU175" s="191" t="s">
        <v>77</v>
      </c>
      <c r="AY175" s="19" t="s">
        <v>156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75</v>
      </c>
      <c r="BK175" s="192">
        <f>ROUND(I175*H175,2)</f>
        <v>0</v>
      </c>
      <c r="BL175" s="19" t="s">
        <v>253</v>
      </c>
      <c r="BM175" s="191" t="s">
        <v>1653</v>
      </c>
    </row>
    <row r="176" spans="1:65" s="12" customFormat="1" ht="22.9" customHeight="1">
      <c r="B176" s="164"/>
      <c r="C176" s="165"/>
      <c r="D176" s="166" t="s">
        <v>67</v>
      </c>
      <c r="E176" s="178" t="s">
        <v>955</v>
      </c>
      <c r="F176" s="178" t="s">
        <v>956</v>
      </c>
      <c r="G176" s="165"/>
      <c r="H176" s="165"/>
      <c r="I176" s="168"/>
      <c r="J176" s="179">
        <f>BK176</f>
        <v>0</v>
      </c>
      <c r="K176" s="165"/>
      <c r="L176" s="170"/>
      <c r="M176" s="171"/>
      <c r="N176" s="172"/>
      <c r="O176" s="172"/>
      <c r="P176" s="173">
        <f>SUM(P177:P179)</f>
        <v>0</v>
      </c>
      <c r="Q176" s="172"/>
      <c r="R176" s="173">
        <f>SUM(R177:R179)</f>
        <v>1.7499999999999998E-3</v>
      </c>
      <c r="S176" s="172"/>
      <c r="T176" s="174">
        <f>SUM(T177:T179)</f>
        <v>0</v>
      </c>
      <c r="AR176" s="175" t="s">
        <v>77</v>
      </c>
      <c r="AT176" s="176" t="s">
        <v>67</v>
      </c>
      <c r="AU176" s="176" t="s">
        <v>75</v>
      </c>
      <c r="AY176" s="175" t="s">
        <v>156</v>
      </c>
      <c r="BK176" s="177">
        <f>SUM(BK177:BK179)</f>
        <v>0</v>
      </c>
    </row>
    <row r="177" spans="1:65" s="2" customFormat="1" ht="24.2" customHeight="1">
      <c r="A177" s="36"/>
      <c r="B177" s="37"/>
      <c r="C177" s="180" t="s">
        <v>509</v>
      </c>
      <c r="D177" s="180" t="s">
        <v>159</v>
      </c>
      <c r="E177" s="181" t="s">
        <v>958</v>
      </c>
      <c r="F177" s="182" t="s">
        <v>959</v>
      </c>
      <c r="G177" s="183" t="s">
        <v>960</v>
      </c>
      <c r="H177" s="184">
        <v>25</v>
      </c>
      <c r="I177" s="185"/>
      <c r="J177" s="186">
        <f>ROUND(I177*H177,2)</f>
        <v>0</v>
      </c>
      <c r="K177" s="182" t="s">
        <v>163</v>
      </c>
      <c r="L177" s="41"/>
      <c r="M177" s="187" t="s">
        <v>19</v>
      </c>
      <c r="N177" s="188" t="s">
        <v>39</v>
      </c>
      <c r="O177" s="66"/>
      <c r="P177" s="189">
        <f>O177*H177</f>
        <v>0</v>
      </c>
      <c r="Q177" s="189">
        <v>6.9999999999999994E-5</v>
      </c>
      <c r="R177" s="189">
        <f>Q177*H177</f>
        <v>1.7499999999999998E-3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253</v>
      </c>
      <c r="AT177" s="191" t="s">
        <v>159</v>
      </c>
      <c r="AU177" s="191" t="s">
        <v>77</v>
      </c>
      <c r="AY177" s="19" t="s">
        <v>156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75</v>
      </c>
      <c r="BK177" s="192">
        <f>ROUND(I177*H177,2)</f>
        <v>0</v>
      </c>
      <c r="BL177" s="19" t="s">
        <v>253</v>
      </c>
      <c r="BM177" s="191" t="s">
        <v>1654</v>
      </c>
    </row>
    <row r="178" spans="1:65" s="2" customFormat="1" ht="49.15" customHeight="1">
      <c r="A178" s="36"/>
      <c r="B178" s="37"/>
      <c r="C178" s="180" t="s">
        <v>513</v>
      </c>
      <c r="D178" s="180" t="s">
        <v>159</v>
      </c>
      <c r="E178" s="181" t="s">
        <v>963</v>
      </c>
      <c r="F178" s="182" t="s">
        <v>964</v>
      </c>
      <c r="G178" s="183" t="s">
        <v>251</v>
      </c>
      <c r="H178" s="184">
        <v>2E-3</v>
      </c>
      <c r="I178" s="185"/>
      <c r="J178" s="186">
        <f>ROUND(I178*H178,2)</f>
        <v>0</v>
      </c>
      <c r="K178" s="182" t="s">
        <v>163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253</v>
      </c>
      <c r="AT178" s="191" t="s">
        <v>159</v>
      </c>
      <c r="AU178" s="191" t="s">
        <v>77</v>
      </c>
      <c r="AY178" s="19" t="s">
        <v>156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75</v>
      </c>
      <c r="BK178" s="192">
        <f>ROUND(I178*H178,2)</f>
        <v>0</v>
      </c>
      <c r="BL178" s="19" t="s">
        <v>253</v>
      </c>
      <c r="BM178" s="191" t="s">
        <v>1655</v>
      </c>
    </row>
    <row r="179" spans="1:65" s="2" customFormat="1" ht="49.15" customHeight="1">
      <c r="A179" s="36"/>
      <c r="B179" s="37"/>
      <c r="C179" s="180" t="s">
        <v>519</v>
      </c>
      <c r="D179" s="180" t="s">
        <v>159</v>
      </c>
      <c r="E179" s="181" t="s">
        <v>967</v>
      </c>
      <c r="F179" s="182" t="s">
        <v>968</v>
      </c>
      <c r="G179" s="183" t="s">
        <v>251</v>
      </c>
      <c r="H179" s="184">
        <v>2E-3</v>
      </c>
      <c r="I179" s="185"/>
      <c r="J179" s="186">
        <f>ROUND(I179*H179,2)</f>
        <v>0</v>
      </c>
      <c r="K179" s="182" t="s">
        <v>163</v>
      </c>
      <c r="L179" s="41"/>
      <c r="M179" s="243" t="s">
        <v>19</v>
      </c>
      <c r="N179" s="244" t="s">
        <v>39</v>
      </c>
      <c r="O179" s="245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253</v>
      </c>
      <c r="AT179" s="191" t="s">
        <v>159</v>
      </c>
      <c r="AU179" s="191" t="s">
        <v>77</v>
      </c>
      <c r="AY179" s="19" t="s">
        <v>156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75</v>
      </c>
      <c r="BK179" s="192">
        <f>ROUND(I179*H179,2)</f>
        <v>0</v>
      </c>
      <c r="BL179" s="19" t="s">
        <v>253</v>
      </c>
      <c r="BM179" s="191" t="s">
        <v>1656</v>
      </c>
    </row>
    <row r="180" spans="1:65" s="2" customFormat="1" ht="6.95" customHeight="1">
      <c r="A180" s="36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41"/>
      <c r="M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</sheetData>
  <sheetProtection algorithmName="SHA-512" hashValue="BUx+L93kr1S8PT0MY5j3WOhd5/u3eXEadblsztWiUNFYSLlZy7svgP+KJVkmr0VX0XIfqchsrI7F3wwbHDg5PA==" saltValue="68arDuTi5bwdZF0ENYtzAiOhA2ExjK2D7balXEyIST+I0R3q/PcfxWBEYfGrUchY6bSwgOqnNQNNDHb7TZm9mQ==" spinCount="100000" sheet="1" objects="1" scenarios="1" formatColumns="0" formatRows="0" autoFilter="0"/>
  <autoFilter ref="C99:K179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ht="12.75">
      <c r="B8" s="22"/>
      <c r="D8" s="114" t="s">
        <v>114</v>
      </c>
      <c r="L8" s="22"/>
    </row>
    <row r="9" spans="1:46" s="1" customFormat="1" ht="16.5" customHeight="1">
      <c r="B9" s="22"/>
      <c r="E9" s="386" t="s">
        <v>115</v>
      </c>
      <c r="F9" s="368"/>
      <c r="G9" s="368"/>
      <c r="H9" s="368"/>
      <c r="L9" s="22"/>
    </row>
    <row r="10" spans="1:46" s="1" customFormat="1" ht="12" customHeight="1">
      <c r="B10" s="22"/>
      <c r="D10" s="114" t="s">
        <v>116</v>
      </c>
      <c r="L10" s="22"/>
    </row>
    <row r="11" spans="1:46" s="2" customFormat="1" ht="16.5" customHeight="1">
      <c r="A11" s="36"/>
      <c r="B11" s="41"/>
      <c r="C11" s="36"/>
      <c r="D11" s="36"/>
      <c r="E11" s="388" t="s">
        <v>1486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118</v>
      </c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0" t="s">
        <v>1657</v>
      </c>
      <c r="F13" s="389"/>
      <c r="G13" s="389"/>
      <c r="H13" s="389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4" t="s">
        <v>19</v>
      </c>
      <c r="G15" s="36"/>
      <c r="H15" s="36"/>
      <c r="I15" s="114" t="s">
        <v>20</v>
      </c>
      <c r="J15" s="104" t="s">
        <v>19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4" t="s">
        <v>22</v>
      </c>
      <c r="G16" s="36"/>
      <c r="H16" s="36"/>
      <c r="I16" s="114" t="s">
        <v>23</v>
      </c>
      <c r="J16" s="117">
        <f>'Rekapitulace zakázky'!AN8</f>
        <v>0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24</v>
      </c>
      <c r="E18" s="36"/>
      <c r="F18" s="36"/>
      <c r="G18" s="36"/>
      <c r="H18" s="36"/>
      <c r="I18" s="114" t="s">
        <v>25</v>
      </c>
      <c r="J18" s="104" t="str">
        <f>IF('Rekapitulace zakázky'!AN10="","",'Rekapitulace zakázky'!AN10)</f>
        <v/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zakázky'!E11="","",'Rekapitulace zakázky'!E11)</f>
        <v xml:space="preserve"> </v>
      </c>
      <c r="F19" s="36"/>
      <c r="G19" s="36"/>
      <c r="H19" s="36"/>
      <c r="I19" s="114" t="s">
        <v>26</v>
      </c>
      <c r="J19" s="104" t="str">
        <f>IF('Rekapitulace zakázky'!AN11="","",'Rekapitulace zakázky'!AN11)</f>
        <v/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27</v>
      </c>
      <c r="E21" s="36"/>
      <c r="F21" s="36"/>
      <c r="G21" s="36"/>
      <c r="H21" s="36"/>
      <c r="I21" s="114" t="s">
        <v>25</v>
      </c>
      <c r="J21" s="32" t="str">
        <f>'Rekapitulace zakázky'!AN13</f>
        <v>Vyplň údaj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1" t="str">
        <f>'Rekapitulace zakázky'!E14</f>
        <v>Vyplň údaj</v>
      </c>
      <c r="F22" s="392"/>
      <c r="G22" s="392"/>
      <c r="H22" s="392"/>
      <c r="I22" s="114" t="s">
        <v>26</v>
      </c>
      <c r="J22" s="32" t="str">
        <f>'Rekapitulace zakázky'!AN14</f>
        <v>Vyplň údaj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29</v>
      </c>
      <c r="E24" s="36"/>
      <c r="F24" s="36"/>
      <c r="G24" s="36"/>
      <c r="H24" s="36"/>
      <c r="I24" s="114" t="s">
        <v>25</v>
      </c>
      <c r="J24" s="104" t="str">
        <f>IF('Rekapitulace zakázky'!AN16="","",'Rekapitulace zakázky'!AN16)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4" t="str">
        <f>IF('Rekapitulace zakázky'!E17="","",'Rekapitulace zakázky'!E17)</f>
        <v xml:space="preserve"> </v>
      </c>
      <c r="F25" s="36"/>
      <c r="G25" s="36"/>
      <c r="H25" s="36"/>
      <c r="I25" s="114" t="s">
        <v>26</v>
      </c>
      <c r="J25" s="104" t="str">
        <f>IF('Rekapitulace zakázky'!AN17="","",'Rekapitulace zakázky'!AN17)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31</v>
      </c>
      <c r="E27" s="36"/>
      <c r="F27" s="36"/>
      <c r="G27" s="36"/>
      <c r="H27" s="36"/>
      <c r="I27" s="114" t="s">
        <v>25</v>
      </c>
      <c r="J27" s="104" t="str">
        <f>IF('Rekapitulace zakázky'!AN19="","",'Rekapitulace zakázky'!AN19)</f>
        <v/>
      </c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4" t="str">
        <f>IF('Rekapitulace zakázky'!E20="","",'Rekapitulace zakázky'!E20)</f>
        <v xml:space="preserve"> </v>
      </c>
      <c r="F28" s="36"/>
      <c r="G28" s="36"/>
      <c r="H28" s="36"/>
      <c r="I28" s="114" t="s">
        <v>26</v>
      </c>
      <c r="J28" s="104" t="str">
        <f>IF('Rekapitulace zakázky'!AN20="","",'Rekapitulace zakázky'!AN20)</f>
        <v/>
      </c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32</v>
      </c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8"/>
      <c r="B31" s="119"/>
      <c r="C31" s="118"/>
      <c r="D31" s="118"/>
      <c r="E31" s="393" t="s">
        <v>19</v>
      </c>
      <c r="F31" s="393"/>
      <c r="G31" s="393"/>
      <c r="H31" s="393"/>
      <c r="I31" s="118"/>
      <c r="J31" s="118"/>
      <c r="K31" s="118"/>
      <c r="L31" s="120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2" t="s">
        <v>34</v>
      </c>
      <c r="E34" s="36"/>
      <c r="F34" s="36"/>
      <c r="G34" s="36"/>
      <c r="H34" s="36"/>
      <c r="I34" s="36"/>
      <c r="J34" s="123">
        <f>ROUND(J100,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1"/>
      <c r="E35" s="121"/>
      <c r="F35" s="121"/>
      <c r="G35" s="121"/>
      <c r="H35" s="121"/>
      <c r="I35" s="121"/>
      <c r="J35" s="121"/>
      <c r="K35" s="121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4" t="s">
        <v>36</v>
      </c>
      <c r="G36" s="36"/>
      <c r="H36" s="36"/>
      <c r="I36" s="124" t="s">
        <v>35</v>
      </c>
      <c r="J36" s="124" t="s">
        <v>37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15" t="s">
        <v>38</v>
      </c>
      <c r="E37" s="114" t="s">
        <v>39</v>
      </c>
      <c r="F37" s="125">
        <f>ROUND((SUM(BE100:BE171)),  2)</f>
        <v>0</v>
      </c>
      <c r="G37" s="36"/>
      <c r="H37" s="36"/>
      <c r="I37" s="126">
        <v>0.21</v>
      </c>
      <c r="J37" s="125">
        <f>ROUND(((SUM(BE100:BE171))*I37),  2)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40</v>
      </c>
      <c r="F38" s="125">
        <f>ROUND((SUM(BF100:BF171)),  2)</f>
        <v>0</v>
      </c>
      <c r="G38" s="36"/>
      <c r="H38" s="36"/>
      <c r="I38" s="126">
        <v>0.15</v>
      </c>
      <c r="J38" s="125">
        <f>ROUND(((SUM(BF100:BF171))*I38),  2)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41</v>
      </c>
      <c r="F39" s="125">
        <f>ROUND((SUM(BG100:BG171)),  2)</f>
        <v>0</v>
      </c>
      <c r="G39" s="36"/>
      <c r="H39" s="36"/>
      <c r="I39" s="126">
        <v>0.21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42</v>
      </c>
      <c r="F40" s="125">
        <f>ROUND((SUM(BH100:BH171)),  2)</f>
        <v>0</v>
      </c>
      <c r="G40" s="36"/>
      <c r="H40" s="36"/>
      <c r="I40" s="126">
        <v>0.15</v>
      </c>
      <c r="J40" s="125">
        <f>0</f>
        <v>0</v>
      </c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43</v>
      </c>
      <c r="F41" s="125">
        <f>ROUND((SUM(BI100:BI171)),  2)</f>
        <v>0</v>
      </c>
      <c r="G41" s="36"/>
      <c r="H41" s="36"/>
      <c r="I41" s="126">
        <v>0</v>
      </c>
      <c r="J41" s="125">
        <f>0</f>
        <v>0</v>
      </c>
      <c r="K41" s="36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44</v>
      </c>
      <c r="E43" s="129"/>
      <c r="F43" s="129"/>
      <c r="G43" s="130" t="s">
        <v>45</v>
      </c>
      <c r="H43" s="131" t="s">
        <v>46</v>
      </c>
      <c r="I43" s="129"/>
      <c r="J43" s="132">
        <f>SUM(J34:J41)</f>
        <v>0</v>
      </c>
      <c r="K43" s="133"/>
      <c r="L43" s="11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120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4" t="str">
        <f>E7</f>
        <v>Prostějov ON - oprava (ZTI a ÚT ubytovny ve VB)</v>
      </c>
      <c r="F52" s="395"/>
      <c r="G52" s="395"/>
      <c r="H52" s="39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114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4" t="s">
        <v>115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116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6" t="s">
        <v>1486</v>
      </c>
      <c r="F56" s="397"/>
      <c r="G56" s="397"/>
      <c r="H56" s="397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118</v>
      </c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03 - Elektroinstalace</v>
      </c>
      <c r="F58" s="397"/>
      <c r="G58" s="397"/>
      <c r="H58" s="397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>
        <f>IF(J16="","",J16)</f>
        <v>0</v>
      </c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24</v>
      </c>
      <c r="D62" s="38"/>
      <c r="E62" s="38"/>
      <c r="F62" s="29" t="str">
        <f>E19</f>
        <v xml:space="preserve"> </v>
      </c>
      <c r="G62" s="38"/>
      <c r="H62" s="38"/>
      <c r="I62" s="31" t="s">
        <v>29</v>
      </c>
      <c r="J62" s="34" t="str">
        <f>E25</f>
        <v xml:space="preserve"> </v>
      </c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27</v>
      </c>
      <c r="D63" s="38"/>
      <c r="E63" s="38"/>
      <c r="F63" s="29" t="str">
        <f>IF(E22="","",E22)</f>
        <v>Vyplň údaj</v>
      </c>
      <c r="G63" s="38"/>
      <c r="H63" s="38"/>
      <c r="I63" s="31" t="s">
        <v>31</v>
      </c>
      <c r="J63" s="34" t="str">
        <f>E28</f>
        <v xml:space="preserve"> 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121</v>
      </c>
      <c r="D65" s="139"/>
      <c r="E65" s="139"/>
      <c r="F65" s="139"/>
      <c r="G65" s="139"/>
      <c r="H65" s="139"/>
      <c r="I65" s="139"/>
      <c r="J65" s="140" t="s">
        <v>122</v>
      </c>
      <c r="K65" s="139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66</v>
      </c>
      <c r="D67" s="38"/>
      <c r="E67" s="38"/>
      <c r="F67" s="38"/>
      <c r="G67" s="38"/>
      <c r="H67" s="38"/>
      <c r="I67" s="38"/>
      <c r="J67" s="79">
        <f>J100</f>
        <v>0</v>
      </c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123</v>
      </c>
    </row>
    <row r="68" spans="1:47" s="9" customFormat="1" ht="24.95" customHeight="1">
      <c r="B68" s="142"/>
      <c r="C68" s="143"/>
      <c r="D68" s="144" t="s">
        <v>567</v>
      </c>
      <c r="E68" s="145"/>
      <c r="F68" s="145"/>
      <c r="G68" s="145"/>
      <c r="H68" s="145"/>
      <c r="I68" s="145"/>
      <c r="J68" s="146">
        <f>J101</f>
        <v>0</v>
      </c>
      <c r="K68" s="143"/>
      <c r="L68" s="147"/>
    </row>
    <row r="69" spans="1:47" s="10" customFormat="1" ht="19.899999999999999" customHeight="1">
      <c r="B69" s="148"/>
      <c r="C69" s="98"/>
      <c r="D69" s="149" t="s">
        <v>126</v>
      </c>
      <c r="E69" s="150"/>
      <c r="F69" s="150"/>
      <c r="G69" s="150"/>
      <c r="H69" s="150"/>
      <c r="I69" s="150"/>
      <c r="J69" s="151">
        <f>J102</f>
        <v>0</v>
      </c>
      <c r="K69" s="98"/>
      <c r="L69" s="152"/>
    </row>
    <row r="70" spans="1:47" s="10" customFormat="1" ht="19.899999999999999" customHeight="1">
      <c r="B70" s="148"/>
      <c r="C70" s="98"/>
      <c r="D70" s="149" t="s">
        <v>127</v>
      </c>
      <c r="E70" s="150"/>
      <c r="F70" s="150"/>
      <c r="G70" s="150"/>
      <c r="H70" s="150"/>
      <c r="I70" s="150"/>
      <c r="J70" s="151">
        <f>J109</f>
        <v>0</v>
      </c>
      <c r="K70" s="98"/>
      <c r="L70" s="152"/>
    </row>
    <row r="71" spans="1:47" s="10" customFormat="1" ht="19.899999999999999" customHeight="1">
      <c r="B71" s="148"/>
      <c r="C71" s="98"/>
      <c r="D71" s="149" t="s">
        <v>128</v>
      </c>
      <c r="E71" s="150"/>
      <c r="F71" s="150"/>
      <c r="G71" s="150"/>
      <c r="H71" s="150"/>
      <c r="I71" s="150"/>
      <c r="J71" s="151">
        <f>J119</f>
        <v>0</v>
      </c>
      <c r="K71" s="98"/>
      <c r="L71" s="152"/>
    </row>
    <row r="72" spans="1:47" s="9" customFormat="1" ht="24.95" customHeight="1">
      <c r="B72" s="142"/>
      <c r="C72" s="143"/>
      <c r="D72" s="144" t="s">
        <v>129</v>
      </c>
      <c r="E72" s="145"/>
      <c r="F72" s="145"/>
      <c r="G72" s="145"/>
      <c r="H72" s="145"/>
      <c r="I72" s="145"/>
      <c r="J72" s="146">
        <f>J124</f>
        <v>0</v>
      </c>
      <c r="K72" s="143"/>
      <c r="L72" s="147"/>
    </row>
    <row r="73" spans="1:47" s="10" customFormat="1" ht="19.899999999999999" customHeight="1">
      <c r="B73" s="148"/>
      <c r="C73" s="98"/>
      <c r="D73" s="149" t="s">
        <v>1234</v>
      </c>
      <c r="E73" s="150"/>
      <c r="F73" s="150"/>
      <c r="G73" s="150"/>
      <c r="H73" s="150"/>
      <c r="I73" s="150"/>
      <c r="J73" s="151">
        <f>J125</f>
        <v>0</v>
      </c>
      <c r="K73" s="98"/>
      <c r="L73" s="152"/>
    </row>
    <row r="74" spans="1:47" s="10" customFormat="1" ht="19.899999999999999" customHeight="1">
      <c r="B74" s="148"/>
      <c r="C74" s="98"/>
      <c r="D74" s="149" t="s">
        <v>1235</v>
      </c>
      <c r="E74" s="150"/>
      <c r="F74" s="150"/>
      <c r="G74" s="150"/>
      <c r="H74" s="150"/>
      <c r="I74" s="150"/>
      <c r="J74" s="151">
        <f>J129</f>
        <v>0</v>
      </c>
      <c r="K74" s="98"/>
      <c r="L74" s="152"/>
    </row>
    <row r="75" spans="1:47" s="10" customFormat="1" ht="19.899999999999999" customHeight="1">
      <c r="B75" s="148"/>
      <c r="C75" s="98"/>
      <c r="D75" s="149" t="s">
        <v>1236</v>
      </c>
      <c r="E75" s="150"/>
      <c r="F75" s="150"/>
      <c r="G75" s="150"/>
      <c r="H75" s="150"/>
      <c r="I75" s="150"/>
      <c r="J75" s="151">
        <f>J152</f>
        <v>0</v>
      </c>
      <c r="K75" s="98"/>
      <c r="L75" s="152"/>
    </row>
    <row r="76" spans="1:47" s="10" customFormat="1" ht="19.899999999999999" customHeight="1">
      <c r="B76" s="148"/>
      <c r="C76" s="98"/>
      <c r="D76" s="149" t="s">
        <v>1237</v>
      </c>
      <c r="E76" s="150"/>
      <c r="F76" s="150"/>
      <c r="G76" s="150"/>
      <c r="H76" s="150"/>
      <c r="I76" s="150"/>
      <c r="J76" s="151">
        <f>J169</f>
        <v>0</v>
      </c>
      <c r="K76" s="98"/>
      <c r="L76" s="152"/>
    </row>
    <row r="77" spans="1:47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141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394" t="str">
        <f>E7</f>
        <v>Prostějov ON - oprava (ZTI a ÚT ubytovny ve VB)</v>
      </c>
      <c r="F86" s="395"/>
      <c r="G86" s="395"/>
      <c r="H86" s="395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1" customFormat="1" ht="16.5" customHeight="1">
      <c r="B88" s="23"/>
      <c r="C88" s="24"/>
      <c r="D88" s="24"/>
      <c r="E88" s="394" t="s">
        <v>115</v>
      </c>
      <c r="F88" s="353"/>
      <c r="G88" s="353"/>
      <c r="H88" s="353"/>
      <c r="I88" s="24"/>
      <c r="J88" s="24"/>
      <c r="K88" s="24"/>
      <c r="L88" s="22"/>
    </row>
    <row r="89" spans="1:31" s="1" customFormat="1" ht="12" customHeight="1">
      <c r="B89" s="23"/>
      <c r="C89" s="31" t="s">
        <v>116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6" t="s">
        <v>1486</v>
      </c>
      <c r="F90" s="397"/>
      <c r="G90" s="397"/>
      <c r="H90" s="397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118</v>
      </c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6" t="str">
        <f>E13</f>
        <v>03 - Elektroinstalace</v>
      </c>
      <c r="F92" s="397"/>
      <c r="G92" s="397"/>
      <c r="H92" s="397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F16</f>
        <v xml:space="preserve"> </v>
      </c>
      <c r="G94" s="38"/>
      <c r="H94" s="38"/>
      <c r="I94" s="31" t="s">
        <v>23</v>
      </c>
      <c r="J94" s="61">
        <f>IF(J16="","",J16)</f>
        <v>0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24</v>
      </c>
      <c r="D96" s="38"/>
      <c r="E96" s="38"/>
      <c r="F96" s="29" t="str">
        <f>E19</f>
        <v xml:space="preserve"> </v>
      </c>
      <c r="G96" s="38"/>
      <c r="H96" s="38"/>
      <c r="I96" s="31" t="s">
        <v>29</v>
      </c>
      <c r="J96" s="34" t="str">
        <f>E25</f>
        <v xml:space="preserve"> </v>
      </c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27</v>
      </c>
      <c r="D97" s="38"/>
      <c r="E97" s="38"/>
      <c r="F97" s="29" t="str">
        <f>IF(E22="","",E22)</f>
        <v>Vyplň údaj</v>
      </c>
      <c r="G97" s="38"/>
      <c r="H97" s="38"/>
      <c r="I97" s="31" t="s">
        <v>31</v>
      </c>
      <c r="J97" s="34" t="str">
        <f>E28</f>
        <v xml:space="preserve"> </v>
      </c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142</v>
      </c>
      <c r="D99" s="156" t="s">
        <v>53</v>
      </c>
      <c r="E99" s="156" t="s">
        <v>49</v>
      </c>
      <c r="F99" s="156" t="s">
        <v>50</v>
      </c>
      <c r="G99" s="156" t="s">
        <v>143</v>
      </c>
      <c r="H99" s="156" t="s">
        <v>144</v>
      </c>
      <c r="I99" s="156" t="s">
        <v>145</v>
      </c>
      <c r="J99" s="156" t="s">
        <v>122</v>
      </c>
      <c r="K99" s="157" t="s">
        <v>146</v>
      </c>
      <c r="L99" s="158"/>
      <c r="M99" s="70" t="s">
        <v>19</v>
      </c>
      <c r="N99" s="71" t="s">
        <v>38</v>
      </c>
      <c r="O99" s="71" t="s">
        <v>147</v>
      </c>
      <c r="P99" s="71" t="s">
        <v>148</v>
      </c>
      <c r="Q99" s="71" t="s">
        <v>149</v>
      </c>
      <c r="R99" s="71" t="s">
        <v>150</v>
      </c>
      <c r="S99" s="71" t="s">
        <v>151</v>
      </c>
      <c r="T99" s="72" t="s">
        <v>152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153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P101+P124</f>
        <v>0</v>
      </c>
      <c r="Q100" s="74"/>
      <c r="R100" s="161">
        <f>R101+R124</f>
        <v>1.8870000000000001E-2</v>
      </c>
      <c r="S100" s="74"/>
      <c r="T100" s="162">
        <f>T101+T124</f>
        <v>1.1360000000000001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67</v>
      </c>
      <c r="AU100" s="19" t="s">
        <v>123</v>
      </c>
      <c r="BK100" s="163">
        <f>BK101+BK124</f>
        <v>0</v>
      </c>
    </row>
    <row r="101" spans="1:65" s="12" customFormat="1" ht="25.9" customHeight="1">
      <c r="B101" s="164"/>
      <c r="C101" s="165"/>
      <c r="D101" s="166" t="s">
        <v>67</v>
      </c>
      <c r="E101" s="167" t="s">
        <v>154</v>
      </c>
      <c r="F101" s="167" t="s">
        <v>154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P102+P109+P119</f>
        <v>0</v>
      </c>
      <c r="Q101" s="172"/>
      <c r="R101" s="173">
        <f>R102+R109+R119</f>
        <v>0</v>
      </c>
      <c r="S101" s="172"/>
      <c r="T101" s="174">
        <f>T102+T109+T119</f>
        <v>1.1360000000000001</v>
      </c>
      <c r="AR101" s="175" t="s">
        <v>75</v>
      </c>
      <c r="AT101" s="176" t="s">
        <v>67</v>
      </c>
      <c r="AU101" s="176" t="s">
        <v>68</v>
      </c>
      <c r="AY101" s="175" t="s">
        <v>156</v>
      </c>
      <c r="BK101" s="177">
        <f>BK102+BK109+BK119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210</v>
      </c>
      <c r="F102" s="178" t="s">
        <v>211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SUM(P103:P108)</f>
        <v>0</v>
      </c>
      <c r="Q102" s="172"/>
      <c r="R102" s="173">
        <f>SUM(R103:R108)</f>
        <v>0</v>
      </c>
      <c r="S102" s="172"/>
      <c r="T102" s="174">
        <f>SUM(T103:T108)</f>
        <v>1.1360000000000001</v>
      </c>
      <c r="AR102" s="175" t="s">
        <v>75</v>
      </c>
      <c r="AT102" s="176" t="s">
        <v>67</v>
      </c>
      <c r="AU102" s="176" t="s">
        <v>75</v>
      </c>
      <c r="AY102" s="175" t="s">
        <v>156</v>
      </c>
      <c r="BK102" s="177">
        <f>SUM(BK103:BK108)</f>
        <v>0</v>
      </c>
    </row>
    <row r="103" spans="1:65" s="2" customFormat="1" ht="49.15" customHeight="1">
      <c r="A103" s="36"/>
      <c r="B103" s="37"/>
      <c r="C103" s="180" t="s">
        <v>75</v>
      </c>
      <c r="D103" s="180" t="s">
        <v>159</v>
      </c>
      <c r="E103" s="181" t="s">
        <v>1238</v>
      </c>
      <c r="F103" s="182" t="s">
        <v>1239</v>
      </c>
      <c r="G103" s="183" t="s">
        <v>345</v>
      </c>
      <c r="H103" s="184">
        <v>2</v>
      </c>
      <c r="I103" s="185"/>
      <c r="J103" s="186">
        <f t="shared" ref="J103:J108" si="0">ROUND(I103*H103,2)</f>
        <v>0</v>
      </c>
      <c r="K103" s="182" t="s">
        <v>163</v>
      </c>
      <c r="L103" s="41"/>
      <c r="M103" s="187" t="s">
        <v>19</v>
      </c>
      <c r="N103" s="188" t="s">
        <v>39</v>
      </c>
      <c r="O103" s="66"/>
      <c r="P103" s="189">
        <f t="shared" ref="P103:P108" si="1">O103*H103</f>
        <v>0</v>
      </c>
      <c r="Q103" s="189">
        <v>0</v>
      </c>
      <c r="R103" s="189">
        <f t="shared" ref="R103:R108" si="2">Q103*H103</f>
        <v>0</v>
      </c>
      <c r="S103" s="189">
        <v>2.5000000000000001E-2</v>
      </c>
      <c r="T103" s="190">
        <f t="shared" ref="T103:T108" si="3">S103*H103</f>
        <v>0.05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164</v>
      </c>
      <c r="AT103" s="191" t="s">
        <v>159</v>
      </c>
      <c r="AU103" s="191" t="s">
        <v>77</v>
      </c>
      <c r="AY103" s="19" t="s">
        <v>156</v>
      </c>
      <c r="BE103" s="192">
        <f t="shared" ref="BE103:BE108" si="4">IF(N103="základní",J103,0)</f>
        <v>0</v>
      </c>
      <c r="BF103" s="192">
        <f t="shared" ref="BF103:BF108" si="5">IF(N103="snížená",J103,0)</f>
        <v>0</v>
      </c>
      <c r="BG103" s="192">
        <f t="shared" ref="BG103:BG108" si="6">IF(N103="zákl. přenesená",J103,0)</f>
        <v>0</v>
      </c>
      <c r="BH103" s="192">
        <f t="shared" ref="BH103:BH108" si="7">IF(N103="sníž. přenesená",J103,0)</f>
        <v>0</v>
      </c>
      <c r="BI103" s="192">
        <f t="shared" ref="BI103:BI108" si="8">IF(N103="nulová",J103,0)</f>
        <v>0</v>
      </c>
      <c r="BJ103" s="19" t="s">
        <v>75</v>
      </c>
      <c r="BK103" s="192">
        <f t="shared" ref="BK103:BK108" si="9">ROUND(I103*H103,2)</f>
        <v>0</v>
      </c>
      <c r="BL103" s="19" t="s">
        <v>164</v>
      </c>
      <c r="BM103" s="191" t="s">
        <v>1658</v>
      </c>
    </row>
    <row r="104" spans="1:65" s="2" customFormat="1" ht="24.2" customHeight="1">
      <c r="A104" s="36"/>
      <c r="B104" s="37"/>
      <c r="C104" s="180" t="s">
        <v>77</v>
      </c>
      <c r="D104" s="180" t="s">
        <v>159</v>
      </c>
      <c r="E104" s="181" t="s">
        <v>1244</v>
      </c>
      <c r="F104" s="182" t="s">
        <v>1245</v>
      </c>
      <c r="G104" s="183" t="s">
        <v>345</v>
      </c>
      <c r="H104" s="184">
        <v>35</v>
      </c>
      <c r="I104" s="185"/>
      <c r="J104" s="186">
        <f t="shared" si="0"/>
        <v>0</v>
      </c>
      <c r="K104" s="182" t="s">
        <v>163</v>
      </c>
      <c r="L104" s="41"/>
      <c r="M104" s="187" t="s">
        <v>19</v>
      </c>
      <c r="N104" s="188" t="s">
        <v>39</v>
      </c>
      <c r="O104" s="66"/>
      <c r="P104" s="189">
        <f t="shared" si="1"/>
        <v>0</v>
      </c>
      <c r="Q104" s="189">
        <v>0</v>
      </c>
      <c r="R104" s="189">
        <f t="shared" si="2"/>
        <v>0</v>
      </c>
      <c r="S104" s="189">
        <v>1E-3</v>
      </c>
      <c r="T104" s="190">
        <f t="shared" si="3"/>
        <v>3.5000000000000003E-2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164</v>
      </c>
      <c r="AT104" s="191" t="s">
        <v>159</v>
      </c>
      <c r="AU104" s="191" t="s">
        <v>77</v>
      </c>
      <c r="AY104" s="19" t="s">
        <v>156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9" t="s">
        <v>75</v>
      </c>
      <c r="BK104" s="192">
        <f t="shared" si="9"/>
        <v>0</v>
      </c>
      <c r="BL104" s="19" t="s">
        <v>164</v>
      </c>
      <c r="BM104" s="191" t="s">
        <v>1659</v>
      </c>
    </row>
    <row r="105" spans="1:65" s="2" customFormat="1" ht="24.2" customHeight="1">
      <c r="A105" s="36"/>
      <c r="B105" s="37"/>
      <c r="C105" s="180" t="s">
        <v>85</v>
      </c>
      <c r="D105" s="180" t="s">
        <v>159</v>
      </c>
      <c r="E105" s="181" t="s">
        <v>1247</v>
      </c>
      <c r="F105" s="182" t="s">
        <v>1248</v>
      </c>
      <c r="G105" s="183" t="s">
        <v>345</v>
      </c>
      <c r="H105" s="184">
        <v>1</v>
      </c>
      <c r="I105" s="185"/>
      <c r="J105" s="186">
        <f t="shared" si="0"/>
        <v>0</v>
      </c>
      <c r="K105" s="182" t="s">
        <v>163</v>
      </c>
      <c r="L105" s="41"/>
      <c r="M105" s="187" t="s">
        <v>19</v>
      </c>
      <c r="N105" s="188" t="s">
        <v>39</v>
      </c>
      <c r="O105" s="66"/>
      <c r="P105" s="189">
        <f t="shared" si="1"/>
        <v>0</v>
      </c>
      <c r="Q105" s="189">
        <v>0</v>
      </c>
      <c r="R105" s="189">
        <f t="shared" si="2"/>
        <v>0</v>
      </c>
      <c r="S105" s="189">
        <v>2E-3</v>
      </c>
      <c r="T105" s="190">
        <f t="shared" si="3"/>
        <v>2E-3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164</v>
      </c>
      <c r="AT105" s="191" t="s">
        <v>159</v>
      </c>
      <c r="AU105" s="191" t="s">
        <v>77</v>
      </c>
      <c r="AY105" s="19" t="s">
        <v>156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9" t="s">
        <v>75</v>
      </c>
      <c r="BK105" s="192">
        <f t="shared" si="9"/>
        <v>0</v>
      </c>
      <c r="BL105" s="19" t="s">
        <v>164</v>
      </c>
      <c r="BM105" s="191" t="s">
        <v>1660</v>
      </c>
    </row>
    <row r="106" spans="1:65" s="2" customFormat="1" ht="37.9" customHeight="1">
      <c r="A106" s="36"/>
      <c r="B106" s="37"/>
      <c r="C106" s="180" t="s">
        <v>164</v>
      </c>
      <c r="D106" s="180" t="s">
        <v>159</v>
      </c>
      <c r="E106" s="181" t="s">
        <v>1250</v>
      </c>
      <c r="F106" s="182" t="s">
        <v>1251</v>
      </c>
      <c r="G106" s="183" t="s">
        <v>296</v>
      </c>
      <c r="H106" s="184">
        <v>73</v>
      </c>
      <c r="I106" s="185"/>
      <c r="J106" s="186">
        <f t="shared" si="0"/>
        <v>0</v>
      </c>
      <c r="K106" s="182" t="s">
        <v>163</v>
      </c>
      <c r="L106" s="41"/>
      <c r="M106" s="187" t="s">
        <v>19</v>
      </c>
      <c r="N106" s="188" t="s">
        <v>39</v>
      </c>
      <c r="O106" s="66"/>
      <c r="P106" s="189">
        <f t="shared" si="1"/>
        <v>0</v>
      </c>
      <c r="Q106" s="189">
        <v>0</v>
      </c>
      <c r="R106" s="189">
        <f t="shared" si="2"/>
        <v>0</v>
      </c>
      <c r="S106" s="189">
        <v>2E-3</v>
      </c>
      <c r="T106" s="190">
        <f t="shared" si="3"/>
        <v>0.14599999999999999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164</v>
      </c>
      <c r="AT106" s="191" t="s">
        <v>159</v>
      </c>
      <c r="AU106" s="191" t="s">
        <v>77</v>
      </c>
      <c r="AY106" s="19" t="s">
        <v>156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9" t="s">
        <v>75</v>
      </c>
      <c r="BK106" s="192">
        <f t="shared" si="9"/>
        <v>0</v>
      </c>
      <c r="BL106" s="19" t="s">
        <v>164</v>
      </c>
      <c r="BM106" s="191" t="s">
        <v>1661</v>
      </c>
    </row>
    <row r="107" spans="1:65" s="2" customFormat="1" ht="37.9" customHeight="1">
      <c r="A107" s="36"/>
      <c r="B107" s="37"/>
      <c r="C107" s="180" t="s">
        <v>180</v>
      </c>
      <c r="D107" s="180" t="s">
        <v>159</v>
      </c>
      <c r="E107" s="181" t="s">
        <v>1253</v>
      </c>
      <c r="F107" s="182" t="s">
        <v>1254</v>
      </c>
      <c r="G107" s="183" t="s">
        <v>296</v>
      </c>
      <c r="H107" s="184">
        <v>8</v>
      </c>
      <c r="I107" s="185"/>
      <c r="J107" s="186">
        <f t="shared" si="0"/>
        <v>0</v>
      </c>
      <c r="K107" s="182" t="s">
        <v>163</v>
      </c>
      <c r="L107" s="41"/>
      <c r="M107" s="187" t="s">
        <v>19</v>
      </c>
      <c r="N107" s="188" t="s">
        <v>39</v>
      </c>
      <c r="O107" s="66"/>
      <c r="P107" s="189">
        <f t="shared" si="1"/>
        <v>0</v>
      </c>
      <c r="Q107" s="189">
        <v>0</v>
      </c>
      <c r="R107" s="189">
        <f t="shared" si="2"/>
        <v>0</v>
      </c>
      <c r="S107" s="189">
        <v>4.0000000000000001E-3</v>
      </c>
      <c r="T107" s="190">
        <f t="shared" si="3"/>
        <v>3.2000000000000001E-2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164</v>
      </c>
      <c r="AT107" s="191" t="s">
        <v>159</v>
      </c>
      <c r="AU107" s="191" t="s">
        <v>77</v>
      </c>
      <c r="AY107" s="19" t="s">
        <v>156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9" t="s">
        <v>75</v>
      </c>
      <c r="BK107" s="192">
        <f t="shared" si="9"/>
        <v>0</v>
      </c>
      <c r="BL107" s="19" t="s">
        <v>164</v>
      </c>
      <c r="BM107" s="191" t="s">
        <v>1662</v>
      </c>
    </row>
    <row r="108" spans="1:65" s="2" customFormat="1" ht="37.9" customHeight="1">
      <c r="A108" s="36"/>
      <c r="B108" s="37"/>
      <c r="C108" s="180" t="s">
        <v>157</v>
      </c>
      <c r="D108" s="180" t="s">
        <v>159</v>
      </c>
      <c r="E108" s="181" t="s">
        <v>582</v>
      </c>
      <c r="F108" s="182" t="s">
        <v>583</v>
      </c>
      <c r="G108" s="183" t="s">
        <v>296</v>
      </c>
      <c r="H108" s="184">
        <v>67</v>
      </c>
      <c r="I108" s="185"/>
      <c r="J108" s="186">
        <f t="shared" si="0"/>
        <v>0</v>
      </c>
      <c r="K108" s="182" t="s">
        <v>163</v>
      </c>
      <c r="L108" s="41"/>
      <c r="M108" s="187" t="s">
        <v>19</v>
      </c>
      <c r="N108" s="188" t="s">
        <v>39</v>
      </c>
      <c r="O108" s="66"/>
      <c r="P108" s="189">
        <f t="shared" si="1"/>
        <v>0</v>
      </c>
      <c r="Q108" s="189">
        <v>0</v>
      </c>
      <c r="R108" s="189">
        <f t="shared" si="2"/>
        <v>0</v>
      </c>
      <c r="S108" s="189">
        <v>1.2999999999999999E-2</v>
      </c>
      <c r="T108" s="190">
        <f t="shared" si="3"/>
        <v>0.871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164</v>
      </c>
      <c r="AT108" s="191" t="s">
        <v>159</v>
      </c>
      <c r="AU108" s="191" t="s">
        <v>77</v>
      </c>
      <c r="AY108" s="19" t="s">
        <v>156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9" t="s">
        <v>75</v>
      </c>
      <c r="BK108" s="192">
        <f t="shared" si="9"/>
        <v>0</v>
      </c>
      <c r="BL108" s="19" t="s">
        <v>164</v>
      </c>
      <c r="BM108" s="191" t="s">
        <v>1663</v>
      </c>
    </row>
    <row r="109" spans="1:65" s="12" customFormat="1" ht="22.9" customHeight="1">
      <c r="B109" s="164"/>
      <c r="C109" s="165"/>
      <c r="D109" s="166" t="s">
        <v>67</v>
      </c>
      <c r="E109" s="178" t="s">
        <v>247</v>
      </c>
      <c r="F109" s="178" t="s">
        <v>248</v>
      </c>
      <c r="G109" s="165"/>
      <c r="H109" s="165"/>
      <c r="I109" s="168"/>
      <c r="J109" s="179">
        <f>BK109</f>
        <v>0</v>
      </c>
      <c r="K109" s="165"/>
      <c r="L109" s="170"/>
      <c r="M109" s="171"/>
      <c r="N109" s="172"/>
      <c r="O109" s="172"/>
      <c r="P109" s="173">
        <f>SUM(P110:P118)</f>
        <v>0</v>
      </c>
      <c r="Q109" s="172"/>
      <c r="R109" s="173">
        <f>SUM(R110:R118)</f>
        <v>0</v>
      </c>
      <c r="S109" s="172"/>
      <c r="T109" s="174">
        <f>SUM(T110:T118)</f>
        <v>0</v>
      </c>
      <c r="AR109" s="175" t="s">
        <v>75</v>
      </c>
      <c r="AT109" s="176" t="s">
        <v>67</v>
      </c>
      <c r="AU109" s="176" t="s">
        <v>75</v>
      </c>
      <c r="AY109" s="175" t="s">
        <v>156</v>
      </c>
      <c r="BK109" s="177">
        <f>SUM(BK110:BK118)</f>
        <v>0</v>
      </c>
    </row>
    <row r="110" spans="1:65" s="2" customFormat="1" ht="37.9" customHeight="1">
      <c r="A110" s="36"/>
      <c r="B110" s="37"/>
      <c r="C110" s="180" t="s">
        <v>198</v>
      </c>
      <c r="D110" s="180" t="s">
        <v>159</v>
      </c>
      <c r="E110" s="181" t="s">
        <v>249</v>
      </c>
      <c r="F110" s="182" t="s">
        <v>250</v>
      </c>
      <c r="G110" s="183" t="s">
        <v>251</v>
      </c>
      <c r="H110" s="184">
        <v>1.1359999999999999</v>
      </c>
      <c r="I110" s="185"/>
      <c r="J110" s="186">
        <f>ROUND(I110*H110,2)</f>
        <v>0</v>
      </c>
      <c r="K110" s="182" t="s">
        <v>163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164</v>
      </c>
      <c r="AT110" s="191" t="s">
        <v>159</v>
      </c>
      <c r="AU110" s="191" t="s">
        <v>77</v>
      </c>
      <c r="AY110" s="19" t="s">
        <v>156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75</v>
      </c>
      <c r="BK110" s="192">
        <f>ROUND(I110*H110,2)</f>
        <v>0</v>
      </c>
      <c r="BL110" s="19" t="s">
        <v>164</v>
      </c>
      <c r="BM110" s="191" t="s">
        <v>1664</v>
      </c>
    </row>
    <row r="111" spans="1:65" s="2" customFormat="1" ht="62.65" customHeight="1">
      <c r="A111" s="36"/>
      <c r="B111" s="37"/>
      <c r="C111" s="180" t="s">
        <v>204</v>
      </c>
      <c r="D111" s="180" t="s">
        <v>159</v>
      </c>
      <c r="E111" s="181" t="s">
        <v>254</v>
      </c>
      <c r="F111" s="182" t="s">
        <v>255</v>
      </c>
      <c r="G111" s="183" t="s">
        <v>251</v>
      </c>
      <c r="H111" s="184">
        <v>22.72</v>
      </c>
      <c r="I111" s="185"/>
      <c r="J111" s="186">
        <f>ROUND(I111*H111,2)</f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164</v>
      </c>
      <c r="AT111" s="191" t="s">
        <v>159</v>
      </c>
      <c r="AU111" s="191" t="s">
        <v>77</v>
      </c>
      <c r="AY111" s="19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75</v>
      </c>
      <c r="BK111" s="192">
        <f>ROUND(I111*H111,2)</f>
        <v>0</v>
      </c>
      <c r="BL111" s="19" t="s">
        <v>164</v>
      </c>
      <c r="BM111" s="191" t="s">
        <v>1665</v>
      </c>
    </row>
    <row r="112" spans="1:65" s="2" customFormat="1" ht="19.5">
      <c r="A112" s="36"/>
      <c r="B112" s="37"/>
      <c r="C112" s="38"/>
      <c r="D112" s="195" t="s">
        <v>257</v>
      </c>
      <c r="E112" s="38"/>
      <c r="F112" s="226" t="s">
        <v>1666</v>
      </c>
      <c r="G112" s="38"/>
      <c r="H112" s="38"/>
      <c r="I112" s="227"/>
      <c r="J112" s="38"/>
      <c r="K112" s="38"/>
      <c r="L112" s="41"/>
      <c r="M112" s="228"/>
      <c r="N112" s="229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257</v>
      </c>
      <c r="AU112" s="19" t="s">
        <v>77</v>
      </c>
    </row>
    <row r="113" spans="1:65" s="13" customFormat="1" ht="11.25">
      <c r="B113" s="193"/>
      <c r="C113" s="194"/>
      <c r="D113" s="195" t="s">
        <v>166</v>
      </c>
      <c r="E113" s="194"/>
      <c r="F113" s="197" t="s">
        <v>1667</v>
      </c>
      <c r="G113" s="194"/>
      <c r="H113" s="198">
        <v>22.72</v>
      </c>
      <c r="I113" s="199"/>
      <c r="J113" s="194"/>
      <c r="K113" s="194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166</v>
      </c>
      <c r="AU113" s="204" t="s">
        <v>77</v>
      </c>
      <c r="AV113" s="13" t="s">
        <v>77</v>
      </c>
      <c r="AW113" s="13" t="s">
        <v>4</v>
      </c>
      <c r="AX113" s="13" t="s">
        <v>75</v>
      </c>
      <c r="AY113" s="204" t="s">
        <v>156</v>
      </c>
    </row>
    <row r="114" spans="1:65" s="2" customFormat="1" ht="24.2" customHeight="1">
      <c r="A114" s="36"/>
      <c r="B114" s="37"/>
      <c r="C114" s="180" t="s">
        <v>210</v>
      </c>
      <c r="D114" s="180" t="s">
        <v>159</v>
      </c>
      <c r="E114" s="181" t="s">
        <v>261</v>
      </c>
      <c r="F114" s="182" t="s">
        <v>262</v>
      </c>
      <c r="G114" s="183" t="s">
        <v>251</v>
      </c>
      <c r="H114" s="184">
        <v>1.1359999999999999</v>
      </c>
      <c r="I114" s="185"/>
      <c r="J114" s="186">
        <f>ROUND(I114*H114,2)</f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164</v>
      </c>
      <c r="AT114" s="191" t="s">
        <v>159</v>
      </c>
      <c r="AU114" s="191" t="s">
        <v>77</v>
      </c>
      <c r="AY114" s="19" t="s">
        <v>156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75</v>
      </c>
      <c r="BK114" s="192">
        <f>ROUND(I114*H114,2)</f>
        <v>0</v>
      </c>
      <c r="BL114" s="19" t="s">
        <v>164</v>
      </c>
      <c r="BM114" s="191" t="s">
        <v>1668</v>
      </c>
    </row>
    <row r="115" spans="1:65" s="2" customFormat="1" ht="37.9" customHeight="1">
      <c r="A115" s="36"/>
      <c r="B115" s="37"/>
      <c r="C115" s="180" t="s">
        <v>216</v>
      </c>
      <c r="D115" s="180" t="s">
        <v>159</v>
      </c>
      <c r="E115" s="181" t="s">
        <v>265</v>
      </c>
      <c r="F115" s="182" t="s">
        <v>266</v>
      </c>
      <c r="G115" s="183" t="s">
        <v>251</v>
      </c>
      <c r="H115" s="184">
        <v>34.08</v>
      </c>
      <c r="I115" s="185"/>
      <c r="J115" s="186">
        <f>ROUND(I115*H115,2)</f>
        <v>0</v>
      </c>
      <c r="K115" s="182" t="s">
        <v>163</v>
      </c>
      <c r="L115" s="41"/>
      <c r="M115" s="187" t="s">
        <v>19</v>
      </c>
      <c r="N115" s="188" t="s">
        <v>39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164</v>
      </c>
      <c r="AT115" s="191" t="s">
        <v>159</v>
      </c>
      <c r="AU115" s="191" t="s">
        <v>77</v>
      </c>
      <c r="AY115" s="19" t="s">
        <v>156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75</v>
      </c>
      <c r="BK115" s="192">
        <f>ROUND(I115*H115,2)</f>
        <v>0</v>
      </c>
      <c r="BL115" s="19" t="s">
        <v>164</v>
      </c>
      <c r="BM115" s="191" t="s">
        <v>1669</v>
      </c>
    </row>
    <row r="116" spans="1:65" s="2" customFormat="1" ht="19.5">
      <c r="A116" s="36"/>
      <c r="B116" s="37"/>
      <c r="C116" s="38"/>
      <c r="D116" s="195" t="s">
        <v>257</v>
      </c>
      <c r="E116" s="38"/>
      <c r="F116" s="226" t="s">
        <v>268</v>
      </c>
      <c r="G116" s="38"/>
      <c r="H116" s="38"/>
      <c r="I116" s="227"/>
      <c r="J116" s="38"/>
      <c r="K116" s="38"/>
      <c r="L116" s="41"/>
      <c r="M116" s="228"/>
      <c r="N116" s="229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257</v>
      </c>
      <c r="AU116" s="19" t="s">
        <v>77</v>
      </c>
    </row>
    <row r="117" spans="1:65" s="13" customFormat="1" ht="11.25">
      <c r="B117" s="193"/>
      <c r="C117" s="194"/>
      <c r="D117" s="195" t="s">
        <v>166</v>
      </c>
      <c r="E117" s="194"/>
      <c r="F117" s="197" t="s">
        <v>1670</v>
      </c>
      <c r="G117" s="194"/>
      <c r="H117" s="198">
        <v>34.08</v>
      </c>
      <c r="I117" s="199"/>
      <c r="J117" s="194"/>
      <c r="K117" s="194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166</v>
      </c>
      <c r="AU117" s="204" t="s">
        <v>77</v>
      </c>
      <c r="AV117" s="13" t="s">
        <v>77</v>
      </c>
      <c r="AW117" s="13" t="s">
        <v>4</v>
      </c>
      <c r="AX117" s="13" t="s">
        <v>75</v>
      </c>
      <c r="AY117" s="204" t="s">
        <v>156</v>
      </c>
    </row>
    <row r="118" spans="1:65" s="2" customFormat="1" ht="37.9" customHeight="1">
      <c r="A118" s="36"/>
      <c r="B118" s="37"/>
      <c r="C118" s="180" t="s">
        <v>222</v>
      </c>
      <c r="D118" s="180" t="s">
        <v>159</v>
      </c>
      <c r="E118" s="181" t="s">
        <v>270</v>
      </c>
      <c r="F118" s="182" t="s">
        <v>271</v>
      </c>
      <c r="G118" s="183" t="s">
        <v>251</v>
      </c>
      <c r="H118" s="184">
        <v>1.1359999999999999</v>
      </c>
      <c r="I118" s="185"/>
      <c r="J118" s="186">
        <f>ROUND(I118*H118,2)</f>
        <v>0</v>
      </c>
      <c r="K118" s="182" t="s">
        <v>163</v>
      </c>
      <c r="L118" s="41"/>
      <c r="M118" s="187" t="s">
        <v>19</v>
      </c>
      <c r="N118" s="188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164</v>
      </c>
      <c r="AT118" s="191" t="s">
        <v>159</v>
      </c>
      <c r="AU118" s="191" t="s">
        <v>77</v>
      </c>
      <c r="AY118" s="19" t="s">
        <v>156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75</v>
      </c>
      <c r="BK118" s="192">
        <f>ROUND(I118*H118,2)</f>
        <v>0</v>
      </c>
      <c r="BL118" s="19" t="s">
        <v>164</v>
      </c>
      <c r="BM118" s="191" t="s">
        <v>1671</v>
      </c>
    </row>
    <row r="119" spans="1:65" s="12" customFormat="1" ht="22.9" customHeight="1">
      <c r="B119" s="164"/>
      <c r="C119" s="165"/>
      <c r="D119" s="166" t="s">
        <v>67</v>
      </c>
      <c r="E119" s="178" t="s">
        <v>273</v>
      </c>
      <c r="F119" s="178" t="s">
        <v>274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SUM(P120:P123)</f>
        <v>0</v>
      </c>
      <c r="Q119" s="172"/>
      <c r="R119" s="173">
        <f>SUM(R120:R123)</f>
        <v>0</v>
      </c>
      <c r="S119" s="172"/>
      <c r="T119" s="174">
        <f>SUM(T120:T123)</f>
        <v>0</v>
      </c>
      <c r="AR119" s="175" t="s">
        <v>75</v>
      </c>
      <c r="AT119" s="176" t="s">
        <v>67</v>
      </c>
      <c r="AU119" s="176" t="s">
        <v>75</v>
      </c>
      <c r="AY119" s="175" t="s">
        <v>156</v>
      </c>
      <c r="BK119" s="177">
        <f>SUM(BK120:BK123)</f>
        <v>0</v>
      </c>
    </row>
    <row r="120" spans="1:65" s="2" customFormat="1" ht="49.15" customHeight="1">
      <c r="A120" s="36"/>
      <c r="B120" s="37"/>
      <c r="C120" s="180" t="s">
        <v>229</v>
      </c>
      <c r="D120" s="180" t="s">
        <v>159</v>
      </c>
      <c r="E120" s="181" t="s">
        <v>276</v>
      </c>
      <c r="F120" s="182" t="s">
        <v>277</v>
      </c>
      <c r="G120" s="183" t="s">
        <v>251</v>
      </c>
      <c r="H120" s="184">
        <v>1.9E-2</v>
      </c>
      <c r="I120" s="185"/>
      <c r="J120" s="186">
        <f>ROUND(I120*H120,2)</f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164</v>
      </c>
      <c r="AT120" s="191" t="s">
        <v>159</v>
      </c>
      <c r="AU120" s="191" t="s">
        <v>77</v>
      </c>
      <c r="AY120" s="19" t="s">
        <v>156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75</v>
      </c>
      <c r="BK120" s="192">
        <f>ROUND(I120*H120,2)</f>
        <v>0</v>
      </c>
      <c r="BL120" s="19" t="s">
        <v>164</v>
      </c>
      <c r="BM120" s="191" t="s">
        <v>1672</v>
      </c>
    </row>
    <row r="121" spans="1:65" s="2" customFormat="1" ht="62.65" customHeight="1">
      <c r="A121" s="36"/>
      <c r="B121" s="37"/>
      <c r="C121" s="180" t="s">
        <v>236</v>
      </c>
      <c r="D121" s="180" t="s">
        <v>159</v>
      </c>
      <c r="E121" s="181" t="s">
        <v>279</v>
      </c>
      <c r="F121" s="182" t="s">
        <v>280</v>
      </c>
      <c r="G121" s="183" t="s">
        <v>251</v>
      </c>
      <c r="H121" s="184">
        <v>3.7999999999999999E-2</v>
      </c>
      <c r="I121" s="185"/>
      <c r="J121" s="186">
        <f>ROUND(I121*H121,2)</f>
        <v>0</v>
      </c>
      <c r="K121" s="182" t="s">
        <v>163</v>
      </c>
      <c r="L121" s="41"/>
      <c r="M121" s="187" t="s">
        <v>19</v>
      </c>
      <c r="N121" s="188" t="s">
        <v>39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164</v>
      </c>
      <c r="AT121" s="191" t="s">
        <v>159</v>
      </c>
      <c r="AU121" s="191" t="s">
        <v>77</v>
      </c>
      <c r="AY121" s="19" t="s">
        <v>156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75</v>
      </c>
      <c r="BK121" s="192">
        <f>ROUND(I121*H121,2)</f>
        <v>0</v>
      </c>
      <c r="BL121" s="19" t="s">
        <v>164</v>
      </c>
      <c r="BM121" s="191" t="s">
        <v>1673</v>
      </c>
    </row>
    <row r="122" spans="1:65" s="2" customFormat="1" ht="19.5">
      <c r="A122" s="36"/>
      <c r="B122" s="37"/>
      <c r="C122" s="38"/>
      <c r="D122" s="195" t="s">
        <v>257</v>
      </c>
      <c r="E122" s="38"/>
      <c r="F122" s="226" t="s">
        <v>282</v>
      </c>
      <c r="G122" s="38"/>
      <c r="H122" s="38"/>
      <c r="I122" s="227"/>
      <c r="J122" s="38"/>
      <c r="K122" s="38"/>
      <c r="L122" s="41"/>
      <c r="M122" s="228"/>
      <c r="N122" s="229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257</v>
      </c>
      <c r="AU122" s="19" t="s">
        <v>77</v>
      </c>
    </row>
    <row r="123" spans="1:65" s="13" customFormat="1" ht="11.25">
      <c r="B123" s="193"/>
      <c r="C123" s="194"/>
      <c r="D123" s="195" t="s">
        <v>166</v>
      </c>
      <c r="E123" s="194"/>
      <c r="F123" s="197" t="s">
        <v>1674</v>
      </c>
      <c r="G123" s="194"/>
      <c r="H123" s="198">
        <v>3.7999999999999999E-2</v>
      </c>
      <c r="I123" s="199"/>
      <c r="J123" s="194"/>
      <c r="K123" s="194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166</v>
      </c>
      <c r="AU123" s="204" t="s">
        <v>77</v>
      </c>
      <c r="AV123" s="13" t="s">
        <v>77</v>
      </c>
      <c r="AW123" s="13" t="s">
        <v>4</v>
      </c>
      <c r="AX123" s="13" t="s">
        <v>75</v>
      </c>
      <c r="AY123" s="204" t="s">
        <v>156</v>
      </c>
    </row>
    <row r="124" spans="1:65" s="12" customFormat="1" ht="25.9" customHeight="1">
      <c r="B124" s="164"/>
      <c r="C124" s="165"/>
      <c r="D124" s="166" t="s">
        <v>67</v>
      </c>
      <c r="E124" s="167" t="s">
        <v>284</v>
      </c>
      <c r="F124" s="167" t="s">
        <v>285</v>
      </c>
      <c r="G124" s="165"/>
      <c r="H124" s="165"/>
      <c r="I124" s="168"/>
      <c r="J124" s="169">
        <f>BK124</f>
        <v>0</v>
      </c>
      <c r="K124" s="165"/>
      <c r="L124" s="170"/>
      <c r="M124" s="171"/>
      <c r="N124" s="172"/>
      <c r="O124" s="172"/>
      <c r="P124" s="173">
        <f>P125+P129+P152+P169</f>
        <v>0</v>
      </c>
      <c r="Q124" s="172"/>
      <c r="R124" s="173">
        <f>R125+R129+R152+R169</f>
        <v>1.8870000000000001E-2</v>
      </c>
      <c r="S124" s="172"/>
      <c r="T124" s="174">
        <f>T125+T129+T152+T169</f>
        <v>0</v>
      </c>
      <c r="AR124" s="175" t="s">
        <v>164</v>
      </c>
      <c r="AT124" s="176" t="s">
        <v>67</v>
      </c>
      <c r="AU124" s="176" t="s">
        <v>68</v>
      </c>
      <c r="AY124" s="175" t="s">
        <v>156</v>
      </c>
      <c r="BK124" s="177">
        <f>BK125+BK129+BK152+BK169</f>
        <v>0</v>
      </c>
    </row>
    <row r="125" spans="1:65" s="12" customFormat="1" ht="22.9" customHeight="1">
      <c r="B125" s="164"/>
      <c r="C125" s="165"/>
      <c r="D125" s="166" t="s">
        <v>67</v>
      </c>
      <c r="E125" s="178" t="s">
        <v>1267</v>
      </c>
      <c r="F125" s="178" t="s">
        <v>1268</v>
      </c>
      <c r="G125" s="165"/>
      <c r="H125" s="165"/>
      <c r="I125" s="168"/>
      <c r="J125" s="179">
        <f>BK125</f>
        <v>0</v>
      </c>
      <c r="K125" s="165"/>
      <c r="L125" s="170"/>
      <c r="M125" s="171"/>
      <c r="N125" s="172"/>
      <c r="O125" s="172"/>
      <c r="P125" s="173">
        <f>SUM(P126:P128)</f>
        <v>0</v>
      </c>
      <c r="Q125" s="172"/>
      <c r="R125" s="173">
        <f>SUM(R126:R128)</f>
        <v>0</v>
      </c>
      <c r="S125" s="172"/>
      <c r="T125" s="174">
        <f>SUM(T126:T128)</f>
        <v>0</v>
      </c>
      <c r="AR125" s="175" t="s">
        <v>75</v>
      </c>
      <c r="AT125" s="176" t="s">
        <v>67</v>
      </c>
      <c r="AU125" s="176" t="s">
        <v>75</v>
      </c>
      <c r="AY125" s="175" t="s">
        <v>156</v>
      </c>
      <c r="BK125" s="177">
        <f>SUM(BK126:BK128)</f>
        <v>0</v>
      </c>
    </row>
    <row r="126" spans="1:65" s="2" customFormat="1" ht="14.45" customHeight="1">
      <c r="A126" s="36"/>
      <c r="B126" s="37"/>
      <c r="C126" s="180" t="s">
        <v>243</v>
      </c>
      <c r="D126" s="180" t="s">
        <v>159</v>
      </c>
      <c r="E126" s="181" t="s">
        <v>1269</v>
      </c>
      <c r="F126" s="182" t="s">
        <v>1270</v>
      </c>
      <c r="G126" s="183" t="s">
        <v>641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39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164</v>
      </c>
      <c r="AT126" s="191" t="s">
        <v>159</v>
      </c>
      <c r="AU126" s="191" t="s">
        <v>77</v>
      </c>
      <c r="AY126" s="19" t="s">
        <v>156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75</v>
      </c>
      <c r="BK126" s="192">
        <f>ROUND(I126*H126,2)</f>
        <v>0</v>
      </c>
      <c r="BL126" s="19" t="s">
        <v>164</v>
      </c>
      <c r="BM126" s="191" t="s">
        <v>1675</v>
      </c>
    </row>
    <row r="127" spans="1:65" s="2" customFormat="1" ht="14.45" customHeight="1">
      <c r="A127" s="36"/>
      <c r="B127" s="37"/>
      <c r="C127" s="180" t="s">
        <v>8</v>
      </c>
      <c r="D127" s="180" t="s">
        <v>159</v>
      </c>
      <c r="E127" s="181" t="s">
        <v>1275</v>
      </c>
      <c r="F127" s="182" t="s">
        <v>1276</v>
      </c>
      <c r="G127" s="183" t="s">
        <v>641</v>
      </c>
      <c r="H127" s="184">
        <v>1</v>
      </c>
      <c r="I127" s="185"/>
      <c r="J127" s="186">
        <f>ROUND(I127*H127,2)</f>
        <v>0</v>
      </c>
      <c r="K127" s="182" t="s">
        <v>19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164</v>
      </c>
      <c r="AT127" s="191" t="s">
        <v>159</v>
      </c>
      <c r="AU127" s="191" t="s">
        <v>77</v>
      </c>
      <c r="AY127" s="19" t="s">
        <v>156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75</v>
      </c>
      <c r="BK127" s="192">
        <f>ROUND(I127*H127,2)</f>
        <v>0</v>
      </c>
      <c r="BL127" s="19" t="s">
        <v>164</v>
      </c>
      <c r="BM127" s="191" t="s">
        <v>1676</v>
      </c>
    </row>
    <row r="128" spans="1:65" s="2" customFormat="1" ht="14.45" customHeight="1">
      <c r="A128" s="36"/>
      <c r="B128" s="37"/>
      <c r="C128" s="180" t="s">
        <v>253</v>
      </c>
      <c r="D128" s="180" t="s">
        <v>159</v>
      </c>
      <c r="E128" s="181" t="s">
        <v>1278</v>
      </c>
      <c r="F128" s="182" t="s">
        <v>1279</v>
      </c>
      <c r="G128" s="183" t="s">
        <v>641</v>
      </c>
      <c r="H128" s="184">
        <v>1</v>
      </c>
      <c r="I128" s="185"/>
      <c r="J128" s="186">
        <f>ROUND(I128*H128,2)</f>
        <v>0</v>
      </c>
      <c r="K128" s="182" t="s">
        <v>19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164</v>
      </c>
      <c r="AT128" s="191" t="s">
        <v>159</v>
      </c>
      <c r="AU128" s="191" t="s">
        <v>77</v>
      </c>
      <c r="AY128" s="19" t="s">
        <v>156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75</v>
      </c>
      <c r="BK128" s="192">
        <f>ROUND(I128*H128,2)</f>
        <v>0</v>
      </c>
      <c r="BL128" s="19" t="s">
        <v>164</v>
      </c>
      <c r="BM128" s="191" t="s">
        <v>1677</v>
      </c>
    </row>
    <row r="129" spans="1:65" s="12" customFormat="1" ht="22.9" customHeight="1">
      <c r="B129" s="164"/>
      <c r="C129" s="165"/>
      <c r="D129" s="166" t="s">
        <v>67</v>
      </c>
      <c r="E129" s="178" t="s">
        <v>1284</v>
      </c>
      <c r="F129" s="178" t="s">
        <v>1285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SUM(P130:P151)</f>
        <v>0</v>
      </c>
      <c r="Q129" s="172"/>
      <c r="R129" s="173">
        <f>SUM(R130:R151)</f>
        <v>1.8870000000000001E-2</v>
      </c>
      <c r="S129" s="172"/>
      <c r="T129" s="174">
        <f>SUM(T130:T151)</f>
        <v>0</v>
      </c>
      <c r="AR129" s="175" t="s">
        <v>75</v>
      </c>
      <c r="AT129" s="176" t="s">
        <v>67</v>
      </c>
      <c r="AU129" s="176" t="s">
        <v>75</v>
      </c>
      <c r="AY129" s="175" t="s">
        <v>156</v>
      </c>
      <c r="BK129" s="177">
        <f>SUM(BK130:BK151)</f>
        <v>0</v>
      </c>
    </row>
    <row r="130" spans="1:65" s="2" customFormat="1" ht="24.2" customHeight="1">
      <c r="A130" s="36"/>
      <c r="B130" s="37"/>
      <c r="C130" s="230" t="s">
        <v>260</v>
      </c>
      <c r="D130" s="230" t="s">
        <v>300</v>
      </c>
      <c r="E130" s="231" t="s">
        <v>1289</v>
      </c>
      <c r="F130" s="232" t="s">
        <v>1290</v>
      </c>
      <c r="G130" s="233" t="s">
        <v>345</v>
      </c>
      <c r="H130" s="234">
        <v>29</v>
      </c>
      <c r="I130" s="235"/>
      <c r="J130" s="236">
        <f>ROUND(I130*H130,2)</f>
        <v>0</v>
      </c>
      <c r="K130" s="232" t="s">
        <v>163</v>
      </c>
      <c r="L130" s="237"/>
      <c r="M130" s="238" t="s">
        <v>19</v>
      </c>
      <c r="N130" s="239" t="s">
        <v>39</v>
      </c>
      <c r="O130" s="66"/>
      <c r="P130" s="189">
        <f>O130*H130</f>
        <v>0</v>
      </c>
      <c r="Q130" s="189">
        <v>5.0000000000000002E-5</v>
      </c>
      <c r="R130" s="189">
        <f>Q130*H130</f>
        <v>1.4500000000000001E-3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204</v>
      </c>
      <c r="AT130" s="191" t="s">
        <v>300</v>
      </c>
      <c r="AU130" s="191" t="s">
        <v>77</v>
      </c>
      <c r="AY130" s="19" t="s">
        <v>156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75</v>
      </c>
      <c r="BK130" s="192">
        <f>ROUND(I130*H130,2)</f>
        <v>0</v>
      </c>
      <c r="BL130" s="19" t="s">
        <v>164</v>
      </c>
      <c r="BM130" s="191" t="s">
        <v>1678</v>
      </c>
    </row>
    <row r="131" spans="1:65" s="2" customFormat="1" ht="24.2" customHeight="1">
      <c r="A131" s="36"/>
      <c r="B131" s="37"/>
      <c r="C131" s="230" t="s">
        <v>264</v>
      </c>
      <c r="D131" s="230" t="s">
        <v>300</v>
      </c>
      <c r="E131" s="231" t="s">
        <v>1292</v>
      </c>
      <c r="F131" s="232" t="s">
        <v>1293</v>
      </c>
      <c r="G131" s="233" t="s">
        <v>345</v>
      </c>
      <c r="H131" s="234">
        <v>6</v>
      </c>
      <c r="I131" s="235"/>
      <c r="J131" s="236">
        <f>ROUND(I131*H131,2)</f>
        <v>0</v>
      </c>
      <c r="K131" s="232" t="s">
        <v>163</v>
      </c>
      <c r="L131" s="237"/>
      <c r="M131" s="238" t="s">
        <v>19</v>
      </c>
      <c r="N131" s="239" t="s">
        <v>39</v>
      </c>
      <c r="O131" s="66"/>
      <c r="P131" s="189">
        <f>O131*H131</f>
        <v>0</v>
      </c>
      <c r="Q131" s="189">
        <v>4.0000000000000003E-5</v>
      </c>
      <c r="R131" s="189">
        <f>Q131*H131</f>
        <v>2.4000000000000003E-4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204</v>
      </c>
      <c r="AT131" s="191" t="s">
        <v>300</v>
      </c>
      <c r="AU131" s="191" t="s">
        <v>77</v>
      </c>
      <c r="AY131" s="19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75</v>
      </c>
      <c r="BK131" s="192">
        <f>ROUND(I131*H131,2)</f>
        <v>0</v>
      </c>
      <c r="BL131" s="19" t="s">
        <v>164</v>
      </c>
      <c r="BM131" s="191" t="s">
        <v>1679</v>
      </c>
    </row>
    <row r="132" spans="1:65" s="2" customFormat="1" ht="14.45" customHeight="1">
      <c r="A132" s="36"/>
      <c r="B132" s="37"/>
      <c r="C132" s="230" t="s">
        <v>269</v>
      </c>
      <c r="D132" s="230" t="s">
        <v>300</v>
      </c>
      <c r="E132" s="231" t="s">
        <v>1295</v>
      </c>
      <c r="F132" s="232" t="s">
        <v>1296</v>
      </c>
      <c r="G132" s="233" t="s">
        <v>296</v>
      </c>
      <c r="H132" s="234">
        <v>58</v>
      </c>
      <c r="I132" s="235"/>
      <c r="J132" s="236">
        <f>ROUND(I132*H132,2)</f>
        <v>0</v>
      </c>
      <c r="K132" s="232" t="s">
        <v>163</v>
      </c>
      <c r="L132" s="237"/>
      <c r="M132" s="238" t="s">
        <v>19</v>
      </c>
      <c r="N132" s="239" t="s">
        <v>39</v>
      </c>
      <c r="O132" s="66"/>
      <c r="P132" s="189">
        <f>O132*H132</f>
        <v>0</v>
      </c>
      <c r="Q132" s="189">
        <v>1.2E-4</v>
      </c>
      <c r="R132" s="189">
        <f>Q132*H132</f>
        <v>6.96E-3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204</v>
      </c>
      <c r="AT132" s="191" t="s">
        <v>300</v>
      </c>
      <c r="AU132" s="191" t="s">
        <v>77</v>
      </c>
      <c r="AY132" s="19" t="s">
        <v>156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75</v>
      </c>
      <c r="BK132" s="192">
        <f>ROUND(I132*H132,2)</f>
        <v>0</v>
      </c>
      <c r="BL132" s="19" t="s">
        <v>164</v>
      </c>
      <c r="BM132" s="191" t="s">
        <v>1680</v>
      </c>
    </row>
    <row r="133" spans="1:65" s="2" customFormat="1" ht="19.5">
      <c r="A133" s="36"/>
      <c r="B133" s="37"/>
      <c r="C133" s="38"/>
      <c r="D133" s="195" t="s">
        <v>257</v>
      </c>
      <c r="E133" s="38"/>
      <c r="F133" s="226" t="s">
        <v>1298</v>
      </c>
      <c r="G133" s="38"/>
      <c r="H133" s="38"/>
      <c r="I133" s="227"/>
      <c r="J133" s="38"/>
      <c r="K133" s="38"/>
      <c r="L133" s="41"/>
      <c r="M133" s="228"/>
      <c r="N133" s="229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257</v>
      </c>
      <c r="AU133" s="19" t="s">
        <v>77</v>
      </c>
    </row>
    <row r="134" spans="1:65" s="2" customFormat="1" ht="14.45" customHeight="1">
      <c r="A134" s="36"/>
      <c r="B134" s="37"/>
      <c r="C134" s="230" t="s">
        <v>275</v>
      </c>
      <c r="D134" s="230" t="s">
        <v>300</v>
      </c>
      <c r="E134" s="231" t="s">
        <v>1302</v>
      </c>
      <c r="F134" s="232" t="s">
        <v>1303</v>
      </c>
      <c r="G134" s="233" t="s">
        <v>296</v>
      </c>
      <c r="H134" s="234">
        <v>49</v>
      </c>
      <c r="I134" s="235"/>
      <c r="J134" s="236">
        <f>ROUND(I134*H134,2)</f>
        <v>0</v>
      </c>
      <c r="K134" s="232" t="s">
        <v>163</v>
      </c>
      <c r="L134" s="237"/>
      <c r="M134" s="238" t="s">
        <v>19</v>
      </c>
      <c r="N134" s="239" t="s">
        <v>39</v>
      </c>
      <c r="O134" s="66"/>
      <c r="P134" s="189">
        <f>O134*H134</f>
        <v>0</v>
      </c>
      <c r="Q134" s="189">
        <v>1.6000000000000001E-4</v>
      </c>
      <c r="R134" s="189">
        <f>Q134*H134</f>
        <v>7.8400000000000015E-3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204</v>
      </c>
      <c r="AT134" s="191" t="s">
        <v>300</v>
      </c>
      <c r="AU134" s="191" t="s">
        <v>77</v>
      </c>
      <c r="AY134" s="19" t="s">
        <v>156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75</v>
      </c>
      <c r="BK134" s="192">
        <f>ROUND(I134*H134,2)</f>
        <v>0</v>
      </c>
      <c r="BL134" s="19" t="s">
        <v>164</v>
      </c>
      <c r="BM134" s="191" t="s">
        <v>1681</v>
      </c>
    </row>
    <row r="135" spans="1:65" s="2" customFormat="1" ht="19.5">
      <c r="A135" s="36"/>
      <c r="B135" s="37"/>
      <c r="C135" s="38"/>
      <c r="D135" s="195" t="s">
        <v>257</v>
      </c>
      <c r="E135" s="38"/>
      <c r="F135" s="226" t="s">
        <v>1298</v>
      </c>
      <c r="G135" s="38"/>
      <c r="H135" s="38"/>
      <c r="I135" s="227"/>
      <c r="J135" s="38"/>
      <c r="K135" s="38"/>
      <c r="L135" s="41"/>
      <c r="M135" s="228"/>
      <c r="N135" s="229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257</v>
      </c>
      <c r="AU135" s="19" t="s">
        <v>77</v>
      </c>
    </row>
    <row r="136" spans="1:65" s="2" customFormat="1" ht="14.45" customHeight="1">
      <c r="A136" s="36"/>
      <c r="B136" s="37"/>
      <c r="C136" s="230" t="s">
        <v>7</v>
      </c>
      <c r="D136" s="230" t="s">
        <v>300</v>
      </c>
      <c r="E136" s="231" t="s">
        <v>1308</v>
      </c>
      <c r="F136" s="232" t="s">
        <v>1309</v>
      </c>
      <c r="G136" s="233" t="s">
        <v>296</v>
      </c>
      <c r="H136" s="234">
        <v>34</v>
      </c>
      <c r="I136" s="235"/>
      <c r="J136" s="236">
        <f>ROUND(I136*H136,2)</f>
        <v>0</v>
      </c>
      <c r="K136" s="232" t="s">
        <v>163</v>
      </c>
      <c r="L136" s="237"/>
      <c r="M136" s="238" t="s">
        <v>19</v>
      </c>
      <c r="N136" s="239" t="s">
        <v>39</v>
      </c>
      <c r="O136" s="66"/>
      <c r="P136" s="189">
        <f>O136*H136</f>
        <v>0</v>
      </c>
      <c r="Q136" s="189">
        <v>6.9999999999999994E-5</v>
      </c>
      <c r="R136" s="189">
        <f>Q136*H136</f>
        <v>2.3799999999999997E-3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204</v>
      </c>
      <c r="AT136" s="191" t="s">
        <v>300</v>
      </c>
      <c r="AU136" s="191" t="s">
        <v>77</v>
      </c>
      <c r="AY136" s="19" t="s">
        <v>156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75</v>
      </c>
      <c r="BK136" s="192">
        <f>ROUND(I136*H136,2)</f>
        <v>0</v>
      </c>
      <c r="BL136" s="19" t="s">
        <v>164</v>
      </c>
      <c r="BM136" s="191" t="s">
        <v>1682</v>
      </c>
    </row>
    <row r="137" spans="1:65" s="2" customFormat="1" ht="19.5">
      <c r="A137" s="36"/>
      <c r="B137" s="37"/>
      <c r="C137" s="38"/>
      <c r="D137" s="195" t="s">
        <v>257</v>
      </c>
      <c r="E137" s="38"/>
      <c r="F137" s="226" t="s">
        <v>1311</v>
      </c>
      <c r="G137" s="38"/>
      <c r="H137" s="38"/>
      <c r="I137" s="227"/>
      <c r="J137" s="38"/>
      <c r="K137" s="38"/>
      <c r="L137" s="41"/>
      <c r="M137" s="228"/>
      <c r="N137" s="229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257</v>
      </c>
      <c r="AU137" s="19" t="s">
        <v>77</v>
      </c>
    </row>
    <row r="138" spans="1:65" s="2" customFormat="1" ht="14.45" customHeight="1">
      <c r="A138" s="36"/>
      <c r="B138" s="37"/>
      <c r="C138" s="230" t="s">
        <v>288</v>
      </c>
      <c r="D138" s="230" t="s">
        <v>300</v>
      </c>
      <c r="E138" s="231" t="s">
        <v>1683</v>
      </c>
      <c r="F138" s="232" t="s">
        <v>1684</v>
      </c>
      <c r="G138" s="233" t="s">
        <v>1314</v>
      </c>
      <c r="H138" s="234">
        <v>1</v>
      </c>
      <c r="I138" s="235"/>
      <c r="J138" s="236">
        <f t="shared" ref="J138:J151" si="10">ROUND(I138*H138,2)</f>
        <v>0</v>
      </c>
      <c r="K138" s="232" t="s">
        <v>19</v>
      </c>
      <c r="L138" s="237"/>
      <c r="M138" s="238" t="s">
        <v>19</v>
      </c>
      <c r="N138" s="239" t="s">
        <v>39</v>
      </c>
      <c r="O138" s="66"/>
      <c r="P138" s="189">
        <f t="shared" ref="P138:P151" si="11">O138*H138</f>
        <v>0</v>
      </c>
      <c r="Q138" s="189">
        <v>0</v>
      </c>
      <c r="R138" s="189">
        <f t="shared" ref="R138:R151" si="12">Q138*H138</f>
        <v>0</v>
      </c>
      <c r="S138" s="189">
        <v>0</v>
      </c>
      <c r="T138" s="190">
        <f t="shared" ref="T138:T151" si="13"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204</v>
      </c>
      <c r="AT138" s="191" t="s">
        <v>300</v>
      </c>
      <c r="AU138" s="191" t="s">
        <v>77</v>
      </c>
      <c r="AY138" s="19" t="s">
        <v>156</v>
      </c>
      <c r="BE138" s="192">
        <f t="shared" ref="BE138:BE151" si="14">IF(N138="základní",J138,0)</f>
        <v>0</v>
      </c>
      <c r="BF138" s="192">
        <f t="shared" ref="BF138:BF151" si="15">IF(N138="snížená",J138,0)</f>
        <v>0</v>
      </c>
      <c r="BG138" s="192">
        <f t="shared" ref="BG138:BG151" si="16">IF(N138="zákl. přenesená",J138,0)</f>
        <v>0</v>
      </c>
      <c r="BH138" s="192">
        <f t="shared" ref="BH138:BH151" si="17">IF(N138="sníž. přenesená",J138,0)</f>
        <v>0</v>
      </c>
      <c r="BI138" s="192">
        <f t="shared" ref="BI138:BI151" si="18">IF(N138="nulová",J138,0)</f>
        <v>0</v>
      </c>
      <c r="BJ138" s="19" t="s">
        <v>75</v>
      </c>
      <c r="BK138" s="192">
        <f t="shared" ref="BK138:BK151" si="19">ROUND(I138*H138,2)</f>
        <v>0</v>
      </c>
      <c r="BL138" s="19" t="s">
        <v>164</v>
      </c>
      <c r="BM138" s="191" t="s">
        <v>1685</v>
      </c>
    </row>
    <row r="139" spans="1:65" s="2" customFormat="1" ht="14.45" customHeight="1">
      <c r="A139" s="36"/>
      <c r="B139" s="37"/>
      <c r="C139" s="230" t="s">
        <v>293</v>
      </c>
      <c r="D139" s="230" t="s">
        <v>300</v>
      </c>
      <c r="E139" s="231" t="s">
        <v>1328</v>
      </c>
      <c r="F139" s="232" t="s">
        <v>1329</v>
      </c>
      <c r="G139" s="233" t="s">
        <v>1314</v>
      </c>
      <c r="H139" s="234">
        <v>1</v>
      </c>
      <c r="I139" s="235"/>
      <c r="J139" s="236">
        <f t="shared" si="10"/>
        <v>0</v>
      </c>
      <c r="K139" s="232" t="s">
        <v>19</v>
      </c>
      <c r="L139" s="237"/>
      <c r="M139" s="238" t="s">
        <v>19</v>
      </c>
      <c r="N139" s="239" t="s">
        <v>39</v>
      </c>
      <c r="O139" s="66"/>
      <c r="P139" s="189">
        <f t="shared" si="11"/>
        <v>0</v>
      </c>
      <c r="Q139" s="189">
        <v>0</v>
      </c>
      <c r="R139" s="189">
        <f t="shared" si="12"/>
        <v>0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204</v>
      </c>
      <c r="AT139" s="191" t="s">
        <v>300</v>
      </c>
      <c r="AU139" s="191" t="s">
        <v>77</v>
      </c>
      <c r="AY139" s="19" t="s">
        <v>156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75</v>
      </c>
      <c r="BK139" s="192">
        <f t="shared" si="19"/>
        <v>0</v>
      </c>
      <c r="BL139" s="19" t="s">
        <v>164</v>
      </c>
      <c r="BM139" s="191" t="s">
        <v>1686</v>
      </c>
    </row>
    <row r="140" spans="1:65" s="2" customFormat="1" ht="14.45" customHeight="1">
      <c r="A140" s="36"/>
      <c r="B140" s="37"/>
      <c r="C140" s="230" t="s">
        <v>299</v>
      </c>
      <c r="D140" s="230" t="s">
        <v>300</v>
      </c>
      <c r="E140" s="231" t="s">
        <v>1331</v>
      </c>
      <c r="F140" s="232" t="s">
        <v>1332</v>
      </c>
      <c r="G140" s="233" t="s">
        <v>1314</v>
      </c>
      <c r="H140" s="234">
        <v>17</v>
      </c>
      <c r="I140" s="235"/>
      <c r="J140" s="236">
        <f t="shared" si="10"/>
        <v>0</v>
      </c>
      <c r="K140" s="232" t="s">
        <v>19</v>
      </c>
      <c r="L140" s="237"/>
      <c r="M140" s="238" t="s">
        <v>19</v>
      </c>
      <c r="N140" s="239" t="s">
        <v>39</v>
      </c>
      <c r="O140" s="66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204</v>
      </c>
      <c r="AT140" s="191" t="s">
        <v>300</v>
      </c>
      <c r="AU140" s="191" t="s">
        <v>77</v>
      </c>
      <c r="AY140" s="19" t="s">
        <v>156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75</v>
      </c>
      <c r="BK140" s="192">
        <f t="shared" si="19"/>
        <v>0</v>
      </c>
      <c r="BL140" s="19" t="s">
        <v>164</v>
      </c>
      <c r="BM140" s="191" t="s">
        <v>1687</v>
      </c>
    </row>
    <row r="141" spans="1:65" s="2" customFormat="1" ht="14.45" customHeight="1">
      <c r="A141" s="36"/>
      <c r="B141" s="37"/>
      <c r="C141" s="230" t="s">
        <v>306</v>
      </c>
      <c r="D141" s="230" t="s">
        <v>300</v>
      </c>
      <c r="E141" s="231" t="s">
        <v>1337</v>
      </c>
      <c r="F141" s="232" t="s">
        <v>1338</v>
      </c>
      <c r="G141" s="233" t="s">
        <v>1314</v>
      </c>
      <c r="H141" s="234">
        <v>5</v>
      </c>
      <c r="I141" s="235"/>
      <c r="J141" s="236">
        <f t="shared" si="10"/>
        <v>0</v>
      </c>
      <c r="K141" s="232" t="s">
        <v>19</v>
      </c>
      <c r="L141" s="237"/>
      <c r="M141" s="238" t="s">
        <v>19</v>
      </c>
      <c r="N141" s="239" t="s">
        <v>39</v>
      </c>
      <c r="O141" s="66"/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204</v>
      </c>
      <c r="AT141" s="191" t="s">
        <v>300</v>
      </c>
      <c r="AU141" s="191" t="s">
        <v>77</v>
      </c>
      <c r="AY141" s="19" t="s">
        <v>156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75</v>
      </c>
      <c r="BK141" s="192">
        <f t="shared" si="19"/>
        <v>0</v>
      </c>
      <c r="BL141" s="19" t="s">
        <v>164</v>
      </c>
      <c r="BM141" s="191" t="s">
        <v>1688</v>
      </c>
    </row>
    <row r="142" spans="1:65" s="2" customFormat="1" ht="14.45" customHeight="1">
      <c r="A142" s="36"/>
      <c r="B142" s="37"/>
      <c r="C142" s="230" t="s">
        <v>312</v>
      </c>
      <c r="D142" s="230" t="s">
        <v>300</v>
      </c>
      <c r="E142" s="231" t="s">
        <v>1346</v>
      </c>
      <c r="F142" s="232" t="s">
        <v>1347</v>
      </c>
      <c r="G142" s="233" t="s">
        <v>1314</v>
      </c>
      <c r="H142" s="234">
        <v>10</v>
      </c>
      <c r="I142" s="235"/>
      <c r="J142" s="236">
        <f t="shared" si="10"/>
        <v>0</v>
      </c>
      <c r="K142" s="232" t="s">
        <v>19</v>
      </c>
      <c r="L142" s="237"/>
      <c r="M142" s="238" t="s">
        <v>19</v>
      </c>
      <c r="N142" s="239" t="s">
        <v>39</v>
      </c>
      <c r="O142" s="66"/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204</v>
      </c>
      <c r="AT142" s="191" t="s">
        <v>300</v>
      </c>
      <c r="AU142" s="191" t="s">
        <v>77</v>
      </c>
      <c r="AY142" s="19" t="s">
        <v>156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75</v>
      </c>
      <c r="BK142" s="192">
        <f t="shared" si="19"/>
        <v>0</v>
      </c>
      <c r="BL142" s="19" t="s">
        <v>164</v>
      </c>
      <c r="BM142" s="191" t="s">
        <v>1689</v>
      </c>
    </row>
    <row r="143" spans="1:65" s="2" customFormat="1" ht="14.45" customHeight="1">
      <c r="A143" s="36"/>
      <c r="B143" s="37"/>
      <c r="C143" s="230" t="s">
        <v>316</v>
      </c>
      <c r="D143" s="230" t="s">
        <v>300</v>
      </c>
      <c r="E143" s="231" t="s">
        <v>1349</v>
      </c>
      <c r="F143" s="232" t="s">
        <v>1350</v>
      </c>
      <c r="G143" s="233" t="s">
        <v>1314</v>
      </c>
      <c r="H143" s="234">
        <v>1</v>
      </c>
      <c r="I143" s="235"/>
      <c r="J143" s="236">
        <f t="shared" si="10"/>
        <v>0</v>
      </c>
      <c r="K143" s="232" t="s">
        <v>19</v>
      </c>
      <c r="L143" s="237"/>
      <c r="M143" s="238" t="s">
        <v>19</v>
      </c>
      <c r="N143" s="239" t="s">
        <v>39</v>
      </c>
      <c r="O143" s="66"/>
      <c r="P143" s="189">
        <f t="shared" si="11"/>
        <v>0</v>
      </c>
      <c r="Q143" s="189">
        <v>0</v>
      </c>
      <c r="R143" s="189">
        <f t="shared" si="12"/>
        <v>0</v>
      </c>
      <c r="S143" s="189">
        <v>0</v>
      </c>
      <c r="T143" s="19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204</v>
      </c>
      <c r="AT143" s="191" t="s">
        <v>300</v>
      </c>
      <c r="AU143" s="191" t="s">
        <v>77</v>
      </c>
      <c r="AY143" s="19" t="s">
        <v>156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9" t="s">
        <v>75</v>
      </c>
      <c r="BK143" s="192">
        <f t="shared" si="19"/>
        <v>0</v>
      </c>
      <c r="BL143" s="19" t="s">
        <v>164</v>
      </c>
      <c r="BM143" s="191" t="s">
        <v>1690</v>
      </c>
    </row>
    <row r="144" spans="1:65" s="2" customFormat="1" ht="14.45" customHeight="1">
      <c r="A144" s="36"/>
      <c r="B144" s="37"/>
      <c r="C144" s="230" t="s">
        <v>322</v>
      </c>
      <c r="D144" s="230" t="s">
        <v>300</v>
      </c>
      <c r="E144" s="231" t="s">
        <v>1364</v>
      </c>
      <c r="F144" s="232" t="s">
        <v>1365</v>
      </c>
      <c r="G144" s="233" t="s">
        <v>1314</v>
      </c>
      <c r="H144" s="234">
        <v>2</v>
      </c>
      <c r="I144" s="235"/>
      <c r="J144" s="236">
        <f t="shared" si="10"/>
        <v>0</v>
      </c>
      <c r="K144" s="232" t="s">
        <v>19</v>
      </c>
      <c r="L144" s="237"/>
      <c r="M144" s="238" t="s">
        <v>19</v>
      </c>
      <c r="N144" s="239" t="s">
        <v>39</v>
      </c>
      <c r="O144" s="66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204</v>
      </c>
      <c r="AT144" s="191" t="s">
        <v>300</v>
      </c>
      <c r="AU144" s="191" t="s">
        <v>77</v>
      </c>
      <c r="AY144" s="19" t="s">
        <v>156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9" t="s">
        <v>75</v>
      </c>
      <c r="BK144" s="192">
        <f t="shared" si="19"/>
        <v>0</v>
      </c>
      <c r="BL144" s="19" t="s">
        <v>164</v>
      </c>
      <c r="BM144" s="191" t="s">
        <v>1691</v>
      </c>
    </row>
    <row r="145" spans="1:65" s="2" customFormat="1" ht="14.45" customHeight="1">
      <c r="A145" s="36"/>
      <c r="B145" s="37"/>
      <c r="C145" s="230" t="s">
        <v>329</v>
      </c>
      <c r="D145" s="230" t="s">
        <v>300</v>
      </c>
      <c r="E145" s="231" t="s">
        <v>1367</v>
      </c>
      <c r="F145" s="232" t="s">
        <v>1368</v>
      </c>
      <c r="G145" s="233" t="s">
        <v>1314</v>
      </c>
      <c r="H145" s="234">
        <v>3</v>
      </c>
      <c r="I145" s="235"/>
      <c r="J145" s="236">
        <f t="shared" si="10"/>
        <v>0</v>
      </c>
      <c r="K145" s="232" t="s">
        <v>19</v>
      </c>
      <c r="L145" s="237"/>
      <c r="M145" s="238" t="s">
        <v>19</v>
      </c>
      <c r="N145" s="239" t="s">
        <v>39</v>
      </c>
      <c r="O145" s="66"/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204</v>
      </c>
      <c r="AT145" s="191" t="s">
        <v>300</v>
      </c>
      <c r="AU145" s="191" t="s">
        <v>77</v>
      </c>
      <c r="AY145" s="19" t="s">
        <v>156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9" t="s">
        <v>75</v>
      </c>
      <c r="BK145" s="192">
        <f t="shared" si="19"/>
        <v>0</v>
      </c>
      <c r="BL145" s="19" t="s">
        <v>164</v>
      </c>
      <c r="BM145" s="191" t="s">
        <v>1692</v>
      </c>
    </row>
    <row r="146" spans="1:65" s="2" customFormat="1" ht="14.45" customHeight="1">
      <c r="A146" s="36"/>
      <c r="B146" s="37"/>
      <c r="C146" s="230" t="s">
        <v>333</v>
      </c>
      <c r="D146" s="230" t="s">
        <v>300</v>
      </c>
      <c r="E146" s="231" t="s">
        <v>1373</v>
      </c>
      <c r="F146" s="232" t="s">
        <v>1374</v>
      </c>
      <c r="G146" s="233" t="s">
        <v>1314</v>
      </c>
      <c r="H146" s="234">
        <v>6</v>
      </c>
      <c r="I146" s="235"/>
      <c r="J146" s="236">
        <f t="shared" si="10"/>
        <v>0</v>
      </c>
      <c r="K146" s="232" t="s">
        <v>19</v>
      </c>
      <c r="L146" s="237"/>
      <c r="M146" s="238" t="s">
        <v>19</v>
      </c>
      <c r="N146" s="239" t="s">
        <v>39</v>
      </c>
      <c r="O146" s="66"/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204</v>
      </c>
      <c r="AT146" s="191" t="s">
        <v>300</v>
      </c>
      <c r="AU146" s="191" t="s">
        <v>77</v>
      </c>
      <c r="AY146" s="19" t="s">
        <v>156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9" t="s">
        <v>75</v>
      </c>
      <c r="BK146" s="192">
        <f t="shared" si="19"/>
        <v>0</v>
      </c>
      <c r="BL146" s="19" t="s">
        <v>164</v>
      </c>
      <c r="BM146" s="191" t="s">
        <v>1693</v>
      </c>
    </row>
    <row r="147" spans="1:65" s="2" customFormat="1" ht="14.45" customHeight="1">
      <c r="A147" s="36"/>
      <c r="B147" s="37"/>
      <c r="C147" s="230" t="s">
        <v>337</v>
      </c>
      <c r="D147" s="230" t="s">
        <v>300</v>
      </c>
      <c r="E147" s="231" t="s">
        <v>1381</v>
      </c>
      <c r="F147" s="232" t="s">
        <v>1382</v>
      </c>
      <c r="G147" s="233" t="s">
        <v>296</v>
      </c>
      <c r="H147" s="234">
        <v>11</v>
      </c>
      <c r="I147" s="235"/>
      <c r="J147" s="236">
        <f t="shared" si="10"/>
        <v>0</v>
      </c>
      <c r="K147" s="232" t="s">
        <v>19</v>
      </c>
      <c r="L147" s="237"/>
      <c r="M147" s="238" t="s">
        <v>19</v>
      </c>
      <c r="N147" s="239" t="s">
        <v>39</v>
      </c>
      <c r="O147" s="66"/>
      <c r="P147" s="189">
        <f t="shared" si="11"/>
        <v>0</v>
      </c>
      <c r="Q147" s="189">
        <v>0</v>
      </c>
      <c r="R147" s="189">
        <f t="shared" si="12"/>
        <v>0</v>
      </c>
      <c r="S147" s="189">
        <v>0</v>
      </c>
      <c r="T147" s="190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204</v>
      </c>
      <c r="AT147" s="191" t="s">
        <v>300</v>
      </c>
      <c r="AU147" s="191" t="s">
        <v>77</v>
      </c>
      <c r="AY147" s="19" t="s">
        <v>156</v>
      </c>
      <c r="BE147" s="192">
        <f t="shared" si="14"/>
        <v>0</v>
      </c>
      <c r="BF147" s="192">
        <f t="shared" si="15"/>
        <v>0</v>
      </c>
      <c r="BG147" s="192">
        <f t="shared" si="16"/>
        <v>0</v>
      </c>
      <c r="BH147" s="192">
        <f t="shared" si="17"/>
        <v>0</v>
      </c>
      <c r="BI147" s="192">
        <f t="shared" si="18"/>
        <v>0</v>
      </c>
      <c r="BJ147" s="19" t="s">
        <v>75</v>
      </c>
      <c r="BK147" s="192">
        <f t="shared" si="19"/>
        <v>0</v>
      </c>
      <c r="BL147" s="19" t="s">
        <v>164</v>
      </c>
      <c r="BM147" s="191" t="s">
        <v>1694</v>
      </c>
    </row>
    <row r="148" spans="1:65" s="2" customFormat="1" ht="14.45" customHeight="1">
      <c r="A148" s="36"/>
      <c r="B148" s="37"/>
      <c r="C148" s="230" t="s">
        <v>303</v>
      </c>
      <c r="D148" s="230" t="s">
        <v>300</v>
      </c>
      <c r="E148" s="231" t="s">
        <v>1387</v>
      </c>
      <c r="F148" s="232" t="s">
        <v>1388</v>
      </c>
      <c r="G148" s="233" t="s">
        <v>296</v>
      </c>
      <c r="H148" s="234">
        <v>108</v>
      </c>
      <c r="I148" s="235"/>
      <c r="J148" s="236">
        <f t="shared" si="10"/>
        <v>0</v>
      </c>
      <c r="K148" s="232" t="s">
        <v>19</v>
      </c>
      <c r="L148" s="237"/>
      <c r="M148" s="238" t="s">
        <v>19</v>
      </c>
      <c r="N148" s="239" t="s">
        <v>39</v>
      </c>
      <c r="O148" s="66"/>
      <c r="P148" s="189">
        <f t="shared" si="11"/>
        <v>0</v>
      </c>
      <c r="Q148" s="189">
        <v>0</v>
      </c>
      <c r="R148" s="189">
        <f t="shared" si="12"/>
        <v>0</v>
      </c>
      <c r="S148" s="189">
        <v>0</v>
      </c>
      <c r="T148" s="190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204</v>
      </c>
      <c r="AT148" s="191" t="s">
        <v>300</v>
      </c>
      <c r="AU148" s="191" t="s">
        <v>77</v>
      </c>
      <c r="AY148" s="19" t="s">
        <v>156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9" t="s">
        <v>75</v>
      </c>
      <c r="BK148" s="192">
        <f t="shared" si="19"/>
        <v>0</v>
      </c>
      <c r="BL148" s="19" t="s">
        <v>164</v>
      </c>
      <c r="BM148" s="191" t="s">
        <v>1695</v>
      </c>
    </row>
    <row r="149" spans="1:65" s="2" customFormat="1" ht="14.45" customHeight="1">
      <c r="A149" s="36"/>
      <c r="B149" s="37"/>
      <c r="C149" s="230" t="s">
        <v>348</v>
      </c>
      <c r="D149" s="230" t="s">
        <v>300</v>
      </c>
      <c r="E149" s="231" t="s">
        <v>1390</v>
      </c>
      <c r="F149" s="232" t="s">
        <v>1391</v>
      </c>
      <c r="G149" s="233" t="s">
        <v>296</v>
      </c>
      <c r="H149" s="234">
        <v>152</v>
      </c>
      <c r="I149" s="235"/>
      <c r="J149" s="236">
        <f t="shared" si="10"/>
        <v>0</v>
      </c>
      <c r="K149" s="232" t="s">
        <v>19</v>
      </c>
      <c r="L149" s="237"/>
      <c r="M149" s="238" t="s">
        <v>19</v>
      </c>
      <c r="N149" s="239" t="s">
        <v>39</v>
      </c>
      <c r="O149" s="66"/>
      <c r="P149" s="189">
        <f t="shared" si="11"/>
        <v>0</v>
      </c>
      <c r="Q149" s="189">
        <v>0</v>
      </c>
      <c r="R149" s="189">
        <f t="shared" si="12"/>
        <v>0</v>
      </c>
      <c r="S149" s="189">
        <v>0</v>
      </c>
      <c r="T149" s="190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204</v>
      </c>
      <c r="AT149" s="191" t="s">
        <v>300</v>
      </c>
      <c r="AU149" s="191" t="s">
        <v>77</v>
      </c>
      <c r="AY149" s="19" t="s">
        <v>156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9" t="s">
        <v>75</v>
      </c>
      <c r="BK149" s="192">
        <f t="shared" si="19"/>
        <v>0</v>
      </c>
      <c r="BL149" s="19" t="s">
        <v>164</v>
      </c>
      <c r="BM149" s="191" t="s">
        <v>1696</v>
      </c>
    </row>
    <row r="150" spans="1:65" s="2" customFormat="1" ht="14.45" customHeight="1">
      <c r="A150" s="36"/>
      <c r="B150" s="37"/>
      <c r="C150" s="230" t="s">
        <v>352</v>
      </c>
      <c r="D150" s="230" t="s">
        <v>300</v>
      </c>
      <c r="E150" s="231" t="s">
        <v>1399</v>
      </c>
      <c r="F150" s="232" t="s">
        <v>1400</v>
      </c>
      <c r="G150" s="233" t="s">
        <v>641</v>
      </c>
      <c r="H150" s="234">
        <v>1</v>
      </c>
      <c r="I150" s="235"/>
      <c r="J150" s="236">
        <f t="shared" si="10"/>
        <v>0</v>
      </c>
      <c r="K150" s="232" t="s">
        <v>19</v>
      </c>
      <c r="L150" s="237"/>
      <c r="M150" s="238" t="s">
        <v>19</v>
      </c>
      <c r="N150" s="239" t="s">
        <v>39</v>
      </c>
      <c r="O150" s="66"/>
      <c r="P150" s="189">
        <f t="shared" si="11"/>
        <v>0</v>
      </c>
      <c r="Q150" s="189">
        <v>0</v>
      </c>
      <c r="R150" s="189">
        <f t="shared" si="12"/>
        <v>0</v>
      </c>
      <c r="S150" s="189">
        <v>0</v>
      </c>
      <c r="T150" s="190">
        <f t="shared" si="1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204</v>
      </c>
      <c r="AT150" s="191" t="s">
        <v>300</v>
      </c>
      <c r="AU150" s="191" t="s">
        <v>77</v>
      </c>
      <c r="AY150" s="19" t="s">
        <v>156</v>
      </c>
      <c r="BE150" s="192">
        <f t="shared" si="14"/>
        <v>0</v>
      </c>
      <c r="BF150" s="192">
        <f t="shared" si="15"/>
        <v>0</v>
      </c>
      <c r="BG150" s="192">
        <f t="shared" si="16"/>
        <v>0</v>
      </c>
      <c r="BH150" s="192">
        <f t="shared" si="17"/>
        <v>0</v>
      </c>
      <c r="BI150" s="192">
        <f t="shared" si="18"/>
        <v>0</v>
      </c>
      <c r="BJ150" s="19" t="s">
        <v>75</v>
      </c>
      <c r="BK150" s="192">
        <f t="shared" si="19"/>
        <v>0</v>
      </c>
      <c r="BL150" s="19" t="s">
        <v>164</v>
      </c>
      <c r="BM150" s="191" t="s">
        <v>1697</v>
      </c>
    </row>
    <row r="151" spans="1:65" s="2" customFormat="1" ht="14.45" customHeight="1">
      <c r="A151" s="36"/>
      <c r="B151" s="37"/>
      <c r="C151" s="230" t="s">
        <v>356</v>
      </c>
      <c r="D151" s="230" t="s">
        <v>300</v>
      </c>
      <c r="E151" s="231" t="s">
        <v>1402</v>
      </c>
      <c r="F151" s="232" t="s">
        <v>1403</v>
      </c>
      <c r="G151" s="233" t="s">
        <v>641</v>
      </c>
      <c r="H151" s="234">
        <v>1</v>
      </c>
      <c r="I151" s="235"/>
      <c r="J151" s="236">
        <f t="shared" si="10"/>
        <v>0</v>
      </c>
      <c r="K151" s="232" t="s">
        <v>19</v>
      </c>
      <c r="L151" s="237"/>
      <c r="M151" s="238" t="s">
        <v>19</v>
      </c>
      <c r="N151" s="239" t="s">
        <v>39</v>
      </c>
      <c r="O151" s="66"/>
      <c r="P151" s="189">
        <f t="shared" si="11"/>
        <v>0</v>
      </c>
      <c r="Q151" s="189">
        <v>0</v>
      </c>
      <c r="R151" s="189">
        <f t="shared" si="12"/>
        <v>0</v>
      </c>
      <c r="S151" s="189">
        <v>0</v>
      </c>
      <c r="T151" s="190">
        <f t="shared" si="1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204</v>
      </c>
      <c r="AT151" s="191" t="s">
        <v>300</v>
      </c>
      <c r="AU151" s="191" t="s">
        <v>77</v>
      </c>
      <c r="AY151" s="19" t="s">
        <v>156</v>
      </c>
      <c r="BE151" s="192">
        <f t="shared" si="14"/>
        <v>0</v>
      </c>
      <c r="BF151" s="192">
        <f t="shared" si="15"/>
        <v>0</v>
      </c>
      <c r="BG151" s="192">
        <f t="shared" si="16"/>
        <v>0</v>
      </c>
      <c r="BH151" s="192">
        <f t="shared" si="17"/>
        <v>0</v>
      </c>
      <c r="BI151" s="192">
        <f t="shared" si="18"/>
        <v>0</v>
      </c>
      <c r="BJ151" s="19" t="s">
        <v>75</v>
      </c>
      <c r="BK151" s="192">
        <f t="shared" si="19"/>
        <v>0</v>
      </c>
      <c r="BL151" s="19" t="s">
        <v>164</v>
      </c>
      <c r="BM151" s="191" t="s">
        <v>1698</v>
      </c>
    </row>
    <row r="152" spans="1:65" s="12" customFormat="1" ht="22.9" customHeight="1">
      <c r="B152" s="164"/>
      <c r="C152" s="165"/>
      <c r="D152" s="166" t="s">
        <v>67</v>
      </c>
      <c r="E152" s="178" t="s">
        <v>1405</v>
      </c>
      <c r="F152" s="178" t="s">
        <v>1406</v>
      </c>
      <c r="G152" s="165"/>
      <c r="H152" s="165"/>
      <c r="I152" s="168"/>
      <c r="J152" s="179">
        <f>BK152</f>
        <v>0</v>
      </c>
      <c r="K152" s="165"/>
      <c r="L152" s="170"/>
      <c r="M152" s="171"/>
      <c r="N152" s="172"/>
      <c r="O152" s="172"/>
      <c r="P152" s="173">
        <f>SUM(P153:P168)</f>
        <v>0</v>
      </c>
      <c r="Q152" s="172"/>
      <c r="R152" s="173">
        <f>SUM(R153:R168)</f>
        <v>0</v>
      </c>
      <c r="S152" s="172"/>
      <c r="T152" s="174">
        <f>SUM(T153:T168)</f>
        <v>0</v>
      </c>
      <c r="AR152" s="175" t="s">
        <v>77</v>
      </c>
      <c r="AT152" s="176" t="s">
        <v>67</v>
      </c>
      <c r="AU152" s="176" t="s">
        <v>75</v>
      </c>
      <c r="AY152" s="175" t="s">
        <v>156</v>
      </c>
      <c r="BK152" s="177">
        <f>SUM(BK153:BK168)</f>
        <v>0</v>
      </c>
    </row>
    <row r="153" spans="1:65" s="2" customFormat="1" ht="49.15" customHeight="1">
      <c r="A153" s="36"/>
      <c r="B153" s="37"/>
      <c r="C153" s="180" t="s">
        <v>360</v>
      </c>
      <c r="D153" s="180" t="s">
        <v>159</v>
      </c>
      <c r="E153" s="181" t="s">
        <v>1413</v>
      </c>
      <c r="F153" s="182" t="s">
        <v>1414</v>
      </c>
      <c r="G153" s="183" t="s">
        <v>345</v>
      </c>
      <c r="H153" s="184">
        <v>29</v>
      </c>
      <c r="I153" s="185"/>
      <c r="J153" s="186">
        <f t="shared" ref="J153:J168" si="20">ROUND(I153*H153,2)</f>
        <v>0</v>
      </c>
      <c r="K153" s="182" t="s">
        <v>163</v>
      </c>
      <c r="L153" s="41"/>
      <c r="M153" s="187" t="s">
        <v>19</v>
      </c>
      <c r="N153" s="188" t="s">
        <v>39</v>
      </c>
      <c r="O153" s="66"/>
      <c r="P153" s="189">
        <f t="shared" ref="P153:P168" si="21">O153*H153</f>
        <v>0</v>
      </c>
      <c r="Q153" s="189">
        <v>0</v>
      </c>
      <c r="R153" s="189">
        <f t="shared" ref="R153:R168" si="22">Q153*H153</f>
        <v>0</v>
      </c>
      <c r="S153" s="189">
        <v>0</v>
      </c>
      <c r="T153" s="190">
        <f t="shared" ref="T153:T168" si="23"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253</v>
      </c>
      <c r="AT153" s="191" t="s">
        <v>159</v>
      </c>
      <c r="AU153" s="191" t="s">
        <v>77</v>
      </c>
      <c r="AY153" s="19" t="s">
        <v>156</v>
      </c>
      <c r="BE153" s="192">
        <f t="shared" ref="BE153:BE168" si="24">IF(N153="základní",J153,0)</f>
        <v>0</v>
      </c>
      <c r="BF153" s="192">
        <f t="shared" ref="BF153:BF168" si="25">IF(N153="snížená",J153,0)</f>
        <v>0</v>
      </c>
      <c r="BG153" s="192">
        <f t="shared" ref="BG153:BG168" si="26">IF(N153="zákl. přenesená",J153,0)</f>
        <v>0</v>
      </c>
      <c r="BH153" s="192">
        <f t="shared" ref="BH153:BH168" si="27">IF(N153="sníž. přenesená",J153,0)</f>
        <v>0</v>
      </c>
      <c r="BI153" s="192">
        <f t="shared" ref="BI153:BI168" si="28">IF(N153="nulová",J153,0)</f>
        <v>0</v>
      </c>
      <c r="BJ153" s="19" t="s">
        <v>75</v>
      </c>
      <c r="BK153" s="192">
        <f t="shared" ref="BK153:BK168" si="29">ROUND(I153*H153,2)</f>
        <v>0</v>
      </c>
      <c r="BL153" s="19" t="s">
        <v>253</v>
      </c>
      <c r="BM153" s="191" t="s">
        <v>1699</v>
      </c>
    </row>
    <row r="154" spans="1:65" s="2" customFormat="1" ht="49.15" customHeight="1">
      <c r="A154" s="36"/>
      <c r="B154" s="37"/>
      <c r="C154" s="180" t="s">
        <v>364</v>
      </c>
      <c r="D154" s="180" t="s">
        <v>159</v>
      </c>
      <c r="E154" s="181" t="s">
        <v>1416</v>
      </c>
      <c r="F154" s="182" t="s">
        <v>1417</v>
      </c>
      <c r="G154" s="183" t="s">
        <v>345</v>
      </c>
      <c r="H154" s="184">
        <v>6</v>
      </c>
      <c r="I154" s="185"/>
      <c r="J154" s="186">
        <f t="shared" si="20"/>
        <v>0</v>
      </c>
      <c r="K154" s="182" t="s">
        <v>163</v>
      </c>
      <c r="L154" s="41"/>
      <c r="M154" s="187" t="s">
        <v>19</v>
      </c>
      <c r="N154" s="188" t="s">
        <v>39</v>
      </c>
      <c r="O154" s="66"/>
      <c r="P154" s="189">
        <f t="shared" si="21"/>
        <v>0</v>
      </c>
      <c r="Q154" s="189">
        <v>0</v>
      </c>
      <c r="R154" s="189">
        <f t="shared" si="22"/>
        <v>0</v>
      </c>
      <c r="S154" s="189">
        <v>0</v>
      </c>
      <c r="T154" s="190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253</v>
      </c>
      <c r="AT154" s="191" t="s">
        <v>159</v>
      </c>
      <c r="AU154" s="191" t="s">
        <v>77</v>
      </c>
      <c r="AY154" s="19" t="s">
        <v>156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9" t="s">
        <v>75</v>
      </c>
      <c r="BK154" s="192">
        <f t="shared" si="29"/>
        <v>0</v>
      </c>
      <c r="BL154" s="19" t="s">
        <v>253</v>
      </c>
      <c r="BM154" s="191" t="s">
        <v>1700</v>
      </c>
    </row>
    <row r="155" spans="1:65" s="2" customFormat="1" ht="37.9" customHeight="1">
      <c r="A155" s="36"/>
      <c r="B155" s="37"/>
      <c r="C155" s="180" t="s">
        <v>370</v>
      </c>
      <c r="D155" s="180" t="s">
        <v>159</v>
      </c>
      <c r="E155" s="181" t="s">
        <v>1419</v>
      </c>
      <c r="F155" s="182" t="s">
        <v>1420</v>
      </c>
      <c r="G155" s="183" t="s">
        <v>296</v>
      </c>
      <c r="H155" s="184">
        <v>34</v>
      </c>
      <c r="I155" s="185"/>
      <c r="J155" s="186">
        <f t="shared" si="20"/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 t="shared" si="21"/>
        <v>0</v>
      </c>
      <c r="Q155" s="189">
        <v>0</v>
      </c>
      <c r="R155" s="189">
        <f t="shared" si="22"/>
        <v>0</v>
      </c>
      <c r="S155" s="189">
        <v>0</v>
      </c>
      <c r="T155" s="190">
        <f t="shared" si="2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253</v>
      </c>
      <c r="AT155" s="191" t="s">
        <v>159</v>
      </c>
      <c r="AU155" s="191" t="s">
        <v>77</v>
      </c>
      <c r="AY155" s="19" t="s">
        <v>156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9" t="s">
        <v>75</v>
      </c>
      <c r="BK155" s="192">
        <f t="shared" si="29"/>
        <v>0</v>
      </c>
      <c r="BL155" s="19" t="s">
        <v>253</v>
      </c>
      <c r="BM155" s="191" t="s">
        <v>1701</v>
      </c>
    </row>
    <row r="156" spans="1:65" s="2" customFormat="1" ht="37.9" customHeight="1">
      <c r="A156" s="36"/>
      <c r="B156" s="37"/>
      <c r="C156" s="180" t="s">
        <v>376</v>
      </c>
      <c r="D156" s="180" t="s">
        <v>159</v>
      </c>
      <c r="E156" s="181" t="s">
        <v>1422</v>
      </c>
      <c r="F156" s="182" t="s">
        <v>1423</v>
      </c>
      <c r="G156" s="183" t="s">
        <v>296</v>
      </c>
      <c r="H156" s="184">
        <v>11</v>
      </c>
      <c r="I156" s="185"/>
      <c r="J156" s="186">
        <f t="shared" si="20"/>
        <v>0</v>
      </c>
      <c r="K156" s="182" t="s">
        <v>163</v>
      </c>
      <c r="L156" s="41"/>
      <c r="M156" s="187" t="s">
        <v>19</v>
      </c>
      <c r="N156" s="188" t="s">
        <v>39</v>
      </c>
      <c r="O156" s="66"/>
      <c r="P156" s="189">
        <f t="shared" si="21"/>
        <v>0</v>
      </c>
      <c r="Q156" s="189">
        <v>0</v>
      </c>
      <c r="R156" s="189">
        <f t="shared" si="22"/>
        <v>0</v>
      </c>
      <c r="S156" s="189">
        <v>0</v>
      </c>
      <c r="T156" s="190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253</v>
      </c>
      <c r="AT156" s="191" t="s">
        <v>159</v>
      </c>
      <c r="AU156" s="191" t="s">
        <v>77</v>
      </c>
      <c r="AY156" s="19" t="s">
        <v>156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9" t="s">
        <v>75</v>
      </c>
      <c r="BK156" s="192">
        <f t="shared" si="29"/>
        <v>0</v>
      </c>
      <c r="BL156" s="19" t="s">
        <v>253</v>
      </c>
      <c r="BM156" s="191" t="s">
        <v>1702</v>
      </c>
    </row>
    <row r="157" spans="1:65" s="2" customFormat="1" ht="37.9" customHeight="1">
      <c r="A157" s="36"/>
      <c r="B157" s="37"/>
      <c r="C157" s="180" t="s">
        <v>381</v>
      </c>
      <c r="D157" s="180" t="s">
        <v>159</v>
      </c>
      <c r="E157" s="181" t="s">
        <v>1425</v>
      </c>
      <c r="F157" s="182" t="s">
        <v>1426</v>
      </c>
      <c r="G157" s="183" t="s">
        <v>296</v>
      </c>
      <c r="H157" s="184">
        <v>166</v>
      </c>
      <c r="I157" s="185"/>
      <c r="J157" s="186">
        <f t="shared" si="20"/>
        <v>0</v>
      </c>
      <c r="K157" s="182" t="s">
        <v>163</v>
      </c>
      <c r="L157" s="41"/>
      <c r="M157" s="187" t="s">
        <v>19</v>
      </c>
      <c r="N157" s="188" t="s">
        <v>39</v>
      </c>
      <c r="O157" s="66"/>
      <c r="P157" s="189">
        <f t="shared" si="21"/>
        <v>0</v>
      </c>
      <c r="Q157" s="189">
        <v>0</v>
      </c>
      <c r="R157" s="189">
        <f t="shared" si="22"/>
        <v>0</v>
      </c>
      <c r="S157" s="189">
        <v>0</v>
      </c>
      <c r="T157" s="190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253</v>
      </c>
      <c r="AT157" s="191" t="s">
        <v>159</v>
      </c>
      <c r="AU157" s="191" t="s">
        <v>77</v>
      </c>
      <c r="AY157" s="19" t="s">
        <v>156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9" t="s">
        <v>75</v>
      </c>
      <c r="BK157" s="192">
        <f t="shared" si="29"/>
        <v>0</v>
      </c>
      <c r="BL157" s="19" t="s">
        <v>253</v>
      </c>
      <c r="BM157" s="191" t="s">
        <v>1703</v>
      </c>
    </row>
    <row r="158" spans="1:65" s="2" customFormat="1" ht="37.9" customHeight="1">
      <c r="A158" s="36"/>
      <c r="B158" s="37"/>
      <c r="C158" s="180" t="s">
        <v>386</v>
      </c>
      <c r="D158" s="180" t="s">
        <v>159</v>
      </c>
      <c r="E158" s="181" t="s">
        <v>1428</v>
      </c>
      <c r="F158" s="182" t="s">
        <v>1429</v>
      </c>
      <c r="G158" s="183" t="s">
        <v>296</v>
      </c>
      <c r="H158" s="184">
        <v>152</v>
      </c>
      <c r="I158" s="185"/>
      <c r="J158" s="186">
        <f t="shared" si="20"/>
        <v>0</v>
      </c>
      <c r="K158" s="182" t="s">
        <v>163</v>
      </c>
      <c r="L158" s="41"/>
      <c r="M158" s="187" t="s">
        <v>19</v>
      </c>
      <c r="N158" s="188" t="s">
        <v>39</v>
      </c>
      <c r="O158" s="66"/>
      <c r="P158" s="189">
        <f t="shared" si="21"/>
        <v>0</v>
      </c>
      <c r="Q158" s="189">
        <v>0</v>
      </c>
      <c r="R158" s="189">
        <f t="shared" si="22"/>
        <v>0</v>
      </c>
      <c r="S158" s="189">
        <v>0</v>
      </c>
      <c r="T158" s="190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253</v>
      </c>
      <c r="AT158" s="191" t="s">
        <v>159</v>
      </c>
      <c r="AU158" s="191" t="s">
        <v>77</v>
      </c>
      <c r="AY158" s="19" t="s">
        <v>156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9" t="s">
        <v>75</v>
      </c>
      <c r="BK158" s="192">
        <f t="shared" si="29"/>
        <v>0</v>
      </c>
      <c r="BL158" s="19" t="s">
        <v>253</v>
      </c>
      <c r="BM158" s="191" t="s">
        <v>1704</v>
      </c>
    </row>
    <row r="159" spans="1:65" s="2" customFormat="1" ht="37.9" customHeight="1">
      <c r="A159" s="36"/>
      <c r="B159" s="37"/>
      <c r="C159" s="180" t="s">
        <v>390</v>
      </c>
      <c r="D159" s="180" t="s">
        <v>159</v>
      </c>
      <c r="E159" s="181" t="s">
        <v>1431</v>
      </c>
      <c r="F159" s="182" t="s">
        <v>1432</v>
      </c>
      <c r="G159" s="183" t="s">
        <v>296</v>
      </c>
      <c r="H159" s="184">
        <v>49</v>
      </c>
      <c r="I159" s="185"/>
      <c r="J159" s="186">
        <f t="shared" si="20"/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 t="shared" si="21"/>
        <v>0</v>
      </c>
      <c r="Q159" s="189">
        <v>0</v>
      </c>
      <c r="R159" s="189">
        <f t="shared" si="22"/>
        <v>0</v>
      </c>
      <c r="S159" s="189">
        <v>0</v>
      </c>
      <c r="T159" s="190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253</v>
      </c>
      <c r="AT159" s="191" t="s">
        <v>159</v>
      </c>
      <c r="AU159" s="191" t="s">
        <v>77</v>
      </c>
      <c r="AY159" s="19" t="s">
        <v>156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9" t="s">
        <v>75</v>
      </c>
      <c r="BK159" s="192">
        <f t="shared" si="29"/>
        <v>0</v>
      </c>
      <c r="BL159" s="19" t="s">
        <v>253</v>
      </c>
      <c r="BM159" s="191" t="s">
        <v>1705</v>
      </c>
    </row>
    <row r="160" spans="1:65" s="2" customFormat="1" ht="24.2" customHeight="1">
      <c r="A160" s="36"/>
      <c r="B160" s="37"/>
      <c r="C160" s="180" t="s">
        <v>394</v>
      </c>
      <c r="D160" s="180" t="s">
        <v>159</v>
      </c>
      <c r="E160" s="181" t="s">
        <v>1443</v>
      </c>
      <c r="F160" s="182" t="s">
        <v>1444</v>
      </c>
      <c r="G160" s="183" t="s">
        <v>345</v>
      </c>
      <c r="H160" s="184">
        <v>28</v>
      </c>
      <c r="I160" s="185"/>
      <c r="J160" s="186">
        <f t="shared" si="20"/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 t="shared" si="21"/>
        <v>0</v>
      </c>
      <c r="Q160" s="189">
        <v>0</v>
      </c>
      <c r="R160" s="189">
        <f t="shared" si="22"/>
        <v>0</v>
      </c>
      <c r="S160" s="189">
        <v>0</v>
      </c>
      <c r="T160" s="190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253</v>
      </c>
      <c r="AT160" s="191" t="s">
        <v>159</v>
      </c>
      <c r="AU160" s="191" t="s">
        <v>77</v>
      </c>
      <c r="AY160" s="19" t="s">
        <v>156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9" t="s">
        <v>75</v>
      </c>
      <c r="BK160" s="192">
        <f t="shared" si="29"/>
        <v>0</v>
      </c>
      <c r="BL160" s="19" t="s">
        <v>253</v>
      </c>
      <c r="BM160" s="191" t="s">
        <v>1706</v>
      </c>
    </row>
    <row r="161" spans="1:65" s="2" customFormat="1" ht="24.2" customHeight="1">
      <c r="A161" s="36"/>
      <c r="B161" s="37"/>
      <c r="C161" s="180" t="s">
        <v>400</v>
      </c>
      <c r="D161" s="180" t="s">
        <v>159</v>
      </c>
      <c r="E161" s="181" t="s">
        <v>1446</v>
      </c>
      <c r="F161" s="182" t="s">
        <v>1447</v>
      </c>
      <c r="G161" s="183" t="s">
        <v>345</v>
      </c>
      <c r="H161" s="184">
        <v>2</v>
      </c>
      <c r="I161" s="185"/>
      <c r="J161" s="186">
        <f t="shared" si="20"/>
        <v>0</v>
      </c>
      <c r="K161" s="182" t="s">
        <v>163</v>
      </c>
      <c r="L161" s="41"/>
      <c r="M161" s="187" t="s">
        <v>19</v>
      </c>
      <c r="N161" s="188" t="s">
        <v>39</v>
      </c>
      <c r="O161" s="66"/>
      <c r="P161" s="189">
        <f t="shared" si="21"/>
        <v>0</v>
      </c>
      <c r="Q161" s="189">
        <v>0</v>
      </c>
      <c r="R161" s="189">
        <f t="shared" si="22"/>
        <v>0</v>
      </c>
      <c r="S161" s="189">
        <v>0</v>
      </c>
      <c r="T161" s="190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253</v>
      </c>
      <c r="AT161" s="191" t="s">
        <v>159</v>
      </c>
      <c r="AU161" s="191" t="s">
        <v>77</v>
      </c>
      <c r="AY161" s="19" t="s">
        <v>156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9" t="s">
        <v>75</v>
      </c>
      <c r="BK161" s="192">
        <f t="shared" si="29"/>
        <v>0</v>
      </c>
      <c r="BL161" s="19" t="s">
        <v>253</v>
      </c>
      <c r="BM161" s="191" t="s">
        <v>1707</v>
      </c>
    </row>
    <row r="162" spans="1:65" s="2" customFormat="1" ht="24.2" customHeight="1">
      <c r="A162" s="36"/>
      <c r="B162" s="37"/>
      <c r="C162" s="180" t="s">
        <v>405</v>
      </c>
      <c r="D162" s="180" t="s">
        <v>159</v>
      </c>
      <c r="E162" s="181" t="s">
        <v>1449</v>
      </c>
      <c r="F162" s="182" t="s">
        <v>1450</v>
      </c>
      <c r="G162" s="183" t="s">
        <v>345</v>
      </c>
      <c r="H162" s="184">
        <v>2</v>
      </c>
      <c r="I162" s="185"/>
      <c r="J162" s="186">
        <f t="shared" si="20"/>
        <v>0</v>
      </c>
      <c r="K162" s="182" t="s">
        <v>163</v>
      </c>
      <c r="L162" s="41"/>
      <c r="M162" s="187" t="s">
        <v>19</v>
      </c>
      <c r="N162" s="188" t="s">
        <v>39</v>
      </c>
      <c r="O162" s="66"/>
      <c r="P162" s="189">
        <f t="shared" si="21"/>
        <v>0</v>
      </c>
      <c r="Q162" s="189">
        <v>0</v>
      </c>
      <c r="R162" s="189">
        <f t="shared" si="22"/>
        <v>0</v>
      </c>
      <c r="S162" s="189">
        <v>0</v>
      </c>
      <c r="T162" s="190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253</v>
      </c>
      <c r="AT162" s="191" t="s">
        <v>159</v>
      </c>
      <c r="AU162" s="191" t="s">
        <v>77</v>
      </c>
      <c r="AY162" s="19" t="s">
        <v>156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9" t="s">
        <v>75</v>
      </c>
      <c r="BK162" s="192">
        <f t="shared" si="29"/>
        <v>0</v>
      </c>
      <c r="BL162" s="19" t="s">
        <v>253</v>
      </c>
      <c r="BM162" s="191" t="s">
        <v>1708</v>
      </c>
    </row>
    <row r="163" spans="1:65" s="2" customFormat="1" ht="37.9" customHeight="1">
      <c r="A163" s="36"/>
      <c r="B163" s="37"/>
      <c r="C163" s="180" t="s">
        <v>412</v>
      </c>
      <c r="D163" s="180" t="s">
        <v>159</v>
      </c>
      <c r="E163" s="181" t="s">
        <v>1452</v>
      </c>
      <c r="F163" s="182" t="s">
        <v>1453</v>
      </c>
      <c r="G163" s="183" t="s">
        <v>345</v>
      </c>
      <c r="H163" s="184">
        <v>1</v>
      </c>
      <c r="I163" s="185"/>
      <c r="J163" s="186">
        <f t="shared" si="20"/>
        <v>0</v>
      </c>
      <c r="K163" s="182" t="s">
        <v>163</v>
      </c>
      <c r="L163" s="41"/>
      <c r="M163" s="187" t="s">
        <v>19</v>
      </c>
      <c r="N163" s="188" t="s">
        <v>39</v>
      </c>
      <c r="O163" s="66"/>
      <c r="P163" s="189">
        <f t="shared" si="21"/>
        <v>0</v>
      </c>
      <c r="Q163" s="189">
        <v>0</v>
      </c>
      <c r="R163" s="189">
        <f t="shared" si="22"/>
        <v>0</v>
      </c>
      <c r="S163" s="189">
        <v>0</v>
      </c>
      <c r="T163" s="190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253</v>
      </c>
      <c r="AT163" s="191" t="s">
        <v>159</v>
      </c>
      <c r="AU163" s="191" t="s">
        <v>77</v>
      </c>
      <c r="AY163" s="19" t="s">
        <v>156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9" t="s">
        <v>75</v>
      </c>
      <c r="BK163" s="192">
        <f t="shared" si="29"/>
        <v>0</v>
      </c>
      <c r="BL163" s="19" t="s">
        <v>253</v>
      </c>
      <c r="BM163" s="191" t="s">
        <v>1709</v>
      </c>
    </row>
    <row r="164" spans="1:65" s="2" customFormat="1" ht="37.9" customHeight="1">
      <c r="A164" s="36"/>
      <c r="B164" s="37"/>
      <c r="C164" s="180" t="s">
        <v>417</v>
      </c>
      <c r="D164" s="180" t="s">
        <v>159</v>
      </c>
      <c r="E164" s="181" t="s">
        <v>1455</v>
      </c>
      <c r="F164" s="182" t="s">
        <v>1456</v>
      </c>
      <c r="G164" s="183" t="s">
        <v>345</v>
      </c>
      <c r="H164" s="184">
        <v>5</v>
      </c>
      <c r="I164" s="185"/>
      <c r="J164" s="186">
        <f t="shared" si="20"/>
        <v>0</v>
      </c>
      <c r="K164" s="182" t="s">
        <v>163</v>
      </c>
      <c r="L164" s="41"/>
      <c r="M164" s="187" t="s">
        <v>19</v>
      </c>
      <c r="N164" s="188" t="s">
        <v>39</v>
      </c>
      <c r="O164" s="66"/>
      <c r="P164" s="189">
        <f t="shared" si="21"/>
        <v>0</v>
      </c>
      <c r="Q164" s="189">
        <v>0</v>
      </c>
      <c r="R164" s="189">
        <f t="shared" si="22"/>
        <v>0</v>
      </c>
      <c r="S164" s="189">
        <v>0</v>
      </c>
      <c r="T164" s="190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253</v>
      </c>
      <c r="AT164" s="191" t="s">
        <v>159</v>
      </c>
      <c r="AU164" s="191" t="s">
        <v>77</v>
      </c>
      <c r="AY164" s="19" t="s">
        <v>156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9" t="s">
        <v>75</v>
      </c>
      <c r="BK164" s="192">
        <f t="shared" si="29"/>
        <v>0</v>
      </c>
      <c r="BL164" s="19" t="s">
        <v>253</v>
      </c>
      <c r="BM164" s="191" t="s">
        <v>1710</v>
      </c>
    </row>
    <row r="165" spans="1:65" s="2" customFormat="1" ht="49.15" customHeight="1">
      <c r="A165" s="36"/>
      <c r="B165" s="37"/>
      <c r="C165" s="180" t="s">
        <v>421</v>
      </c>
      <c r="D165" s="180" t="s">
        <v>159</v>
      </c>
      <c r="E165" s="181" t="s">
        <v>1461</v>
      </c>
      <c r="F165" s="182" t="s">
        <v>1462</v>
      </c>
      <c r="G165" s="183" t="s">
        <v>345</v>
      </c>
      <c r="H165" s="184">
        <v>11</v>
      </c>
      <c r="I165" s="185"/>
      <c r="J165" s="186">
        <f t="shared" si="20"/>
        <v>0</v>
      </c>
      <c r="K165" s="182" t="s">
        <v>163</v>
      </c>
      <c r="L165" s="41"/>
      <c r="M165" s="187" t="s">
        <v>19</v>
      </c>
      <c r="N165" s="188" t="s">
        <v>39</v>
      </c>
      <c r="O165" s="66"/>
      <c r="P165" s="189">
        <f t="shared" si="21"/>
        <v>0</v>
      </c>
      <c r="Q165" s="189">
        <v>0</v>
      </c>
      <c r="R165" s="189">
        <f t="shared" si="22"/>
        <v>0</v>
      </c>
      <c r="S165" s="189">
        <v>0</v>
      </c>
      <c r="T165" s="190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253</v>
      </c>
      <c r="AT165" s="191" t="s">
        <v>159</v>
      </c>
      <c r="AU165" s="191" t="s">
        <v>77</v>
      </c>
      <c r="AY165" s="19" t="s">
        <v>156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9" t="s">
        <v>75</v>
      </c>
      <c r="BK165" s="192">
        <f t="shared" si="29"/>
        <v>0</v>
      </c>
      <c r="BL165" s="19" t="s">
        <v>253</v>
      </c>
      <c r="BM165" s="191" t="s">
        <v>1711</v>
      </c>
    </row>
    <row r="166" spans="1:65" s="2" customFormat="1" ht="49.15" customHeight="1">
      <c r="A166" s="36"/>
      <c r="B166" s="37"/>
      <c r="C166" s="180" t="s">
        <v>425</v>
      </c>
      <c r="D166" s="180" t="s">
        <v>159</v>
      </c>
      <c r="E166" s="181" t="s">
        <v>1467</v>
      </c>
      <c r="F166" s="182" t="s">
        <v>1468</v>
      </c>
      <c r="G166" s="183" t="s">
        <v>345</v>
      </c>
      <c r="H166" s="184">
        <v>17</v>
      </c>
      <c r="I166" s="185"/>
      <c r="J166" s="186">
        <f t="shared" si="20"/>
        <v>0</v>
      </c>
      <c r="K166" s="182" t="s">
        <v>163</v>
      </c>
      <c r="L166" s="41"/>
      <c r="M166" s="187" t="s">
        <v>19</v>
      </c>
      <c r="N166" s="188" t="s">
        <v>39</v>
      </c>
      <c r="O166" s="66"/>
      <c r="P166" s="189">
        <f t="shared" si="21"/>
        <v>0</v>
      </c>
      <c r="Q166" s="189">
        <v>0</v>
      </c>
      <c r="R166" s="189">
        <f t="shared" si="22"/>
        <v>0</v>
      </c>
      <c r="S166" s="189">
        <v>0</v>
      </c>
      <c r="T166" s="190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253</v>
      </c>
      <c r="AT166" s="191" t="s">
        <v>159</v>
      </c>
      <c r="AU166" s="191" t="s">
        <v>77</v>
      </c>
      <c r="AY166" s="19" t="s">
        <v>156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9" t="s">
        <v>75</v>
      </c>
      <c r="BK166" s="192">
        <f t="shared" si="29"/>
        <v>0</v>
      </c>
      <c r="BL166" s="19" t="s">
        <v>253</v>
      </c>
      <c r="BM166" s="191" t="s">
        <v>1712</v>
      </c>
    </row>
    <row r="167" spans="1:65" s="2" customFormat="1" ht="37.9" customHeight="1">
      <c r="A167" s="36"/>
      <c r="B167" s="37"/>
      <c r="C167" s="180" t="s">
        <v>429</v>
      </c>
      <c r="D167" s="180" t="s">
        <v>159</v>
      </c>
      <c r="E167" s="181" t="s">
        <v>1470</v>
      </c>
      <c r="F167" s="182" t="s">
        <v>1471</v>
      </c>
      <c r="G167" s="183" t="s">
        <v>345</v>
      </c>
      <c r="H167" s="184">
        <v>9</v>
      </c>
      <c r="I167" s="185"/>
      <c r="J167" s="186">
        <f t="shared" si="20"/>
        <v>0</v>
      </c>
      <c r="K167" s="182" t="s">
        <v>163</v>
      </c>
      <c r="L167" s="41"/>
      <c r="M167" s="187" t="s">
        <v>19</v>
      </c>
      <c r="N167" s="188" t="s">
        <v>39</v>
      </c>
      <c r="O167" s="66"/>
      <c r="P167" s="189">
        <f t="shared" si="21"/>
        <v>0</v>
      </c>
      <c r="Q167" s="189">
        <v>0</v>
      </c>
      <c r="R167" s="189">
        <f t="shared" si="22"/>
        <v>0</v>
      </c>
      <c r="S167" s="189">
        <v>0</v>
      </c>
      <c r="T167" s="190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253</v>
      </c>
      <c r="AT167" s="191" t="s">
        <v>159</v>
      </c>
      <c r="AU167" s="191" t="s">
        <v>77</v>
      </c>
      <c r="AY167" s="19" t="s">
        <v>156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9" t="s">
        <v>75</v>
      </c>
      <c r="BK167" s="192">
        <f t="shared" si="29"/>
        <v>0</v>
      </c>
      <c r="BL167" s="19" t="s">
        <v>253</v>
      </c>
      <c r="BM167" s="191" t="s">
        <v>1713</v>
      </c>
    </row>
    <row r="168" spans="1:65" s="2" customFormat="1" ht="14.45" customHeight="1">
      <c r="A168" s="36"/>
      <c r="B168" s="37"/>
      <c r="C168" s="180" t="s">
        <v>433</v>
      </c>
      <c r="D168" s="180" t="s">
        <v>159</v>
      </c>
      <c r="E168" s="181" t="s">
        <v>1479</v>
      </c>
      <c r="F168" s="182" t="s">
        <v>1480</v>
      </c>
      <c r="G168" s="183" t="s">
        <v>345</v>
      </c>
      <c r="H168" s="184">
        <v>1</v>
      </c>
      <c r="I168" s="185"/>
      <c r="J168" s="186">
        <f t="shared" si="20"/>
        <v>0</v>
      </c>
      <c r="K168" s="182" t="s">
        <v>19</v>
      </c>
      <c r="L168" s="41"/>
      <c r="M168" s="187" t="s">
        <v>19</v>
      </c>
      <c r="N168" s="188" t="s">
        <v>39</v>
      </c>
      <c r="O168" s="66"/>
      <c r="P168" s="189">
        <f t="shared" si="21"/>
        <v>0</v>
      </c>
      <c r="Q168" s="189">
        <v>0</v>
      </c>
      <c r="R168" s="189">
        <f t="shared" si="22"/>
        <v>0</v>
      </c>
      <c r="S168" s="189">
        <v>0</v>
      </c>
      <c r="T168" s="190">
        <f t="shared" si="2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253</v>
      </c>
      <c r="AT168" s="191" t="s">
        <v>159</v>
      </c>
      <c r="AU168" s="191" t="s">
        <v>77</v>
      </c>
      <c r="AY168" s="19" t="s">
        <v>156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9" t="s">
        <v>75</v>
      </c>
      <c r="BK168" s="192">
        <f t="shared" si="29"/>
        <v>0</v>
      </c>
      <c r="BL168" s="19" t="s">
        <v>253</v>
      </c>
      <c r="BM168" s="191" t="s">
        <v>1714</v>
      </c>
    </row>
    <row r="169" spans="1:65" s="12" customFormat="1" ht="22.9" customHeight="1">
      <c r="B169" s="164"/>
      <c r="C169" s="165"/>
      <c r="D169" s="166" t="s">
        <v>67</v>
      </c>
      <c r="E169" s="178" t="s">
        <v>970</v>
      </c>
      <c r="F169" s="178" t="s">
        <v>971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SUM(P170:P171)</f>
        <v>0</v>
      </c>
      <c r="Q169" s="172"/>
      <c r="R169" s="173">
        <f>SUM(R170:R171)</f>
        <v>0</v>
      </c>
      <c r="S169" s="172"/>
      <c r="T169" s="174">
        <f>SUM(T170:T171)</f>
        <v>0</v>
      </c>
      <c r="AR169" s="175" t="s">
        <v>164</v>
      </c>
      <c r="AT169" s="176" t="s">
        <v>67</v>
      </c>
      <c r="AU169" s="176" t="s">
        <v>75</v>
      </c>
      <c r="AY169" s="175" t="s">
        <v>156</v>
      </c>
      <c r="BK169" s="177">
        <f>SUM(BK170:BK171)</f>
        <v>0</v>
      </c>
    </row>
    <row r="170" spans="1:65" s="2" customFormat="1" ht="24.2" customHeight="1">
      <c r="A170" s="36"/>
      <c r="B170" s="37"/>
      <c r="C170" s="180" t="s">
        <v>438</v>
      </c>
      <c r="D170" s="180" t="s">
        <v>159</v>
      </c>
      <c r="E170" s="181" t="s">
        <v>1482</v>
      </c>
      <c r="F170" s="182" t="s">
        <v>1483</v>
      </c>
      <c r="G170" s="183" t="s">
        <v>975</v>
      </c>
      <c r="H170" s="184">
        <v>2</v>
      </c>
      <c r="I170" s="185"/>
      <c r="J170" s="186">
        <f>ROUND(I170*H170,2)</f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976</v>
      </c>
      <c r="AT170" s="191" t="s">
        <v>159</v>
      </c>
      <c r="AU170" s="191" t="s">
        <v>77</v>
      </c>
      <c r="AY170" s="19" t="s">
        <v>156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75</v>
      </c>
      <c r="BK170" s="192">
        <f>ROUND(I170*H170,2)</f>
        <v>0</v>
      </c>
      <c r="BL170" s="19" t="s">
        <v>976</v>
      </c>
      <c r="BM170" s="191" t="s">
        <v>1715</v>
      </c>
    </row>
    <row r="171" spans="1:65" s="2" customFormat="1" ht="24.2" customHeight="1">
      <c r="A171" s="36"/>
      <c r="B171" s="37"/>
      <c r="C171" s="180" t="s">
        <v>443</v>
      </c>
      <c r="D171" s="180" t="s">
        <v>159</v>
      </c>
      <c r="E171" s="181" t="s">
        <v>973</v>
      </c>
      <c r="F171" s="182" t="s">
        <v>974</v>
      </c>
      <c r="G171" s="183" t="s">
        <v>975</v>
      </c>
      <c r="H171" s="184">
        <v>5</v>
      </c>
      <c r="I171" s="185"/>
      <c r="J171" s="186">
        <f>ROUND(I171*H171,2)</f>
        <v>0</v>
      </c>
      <c r="K171" s="182" t="s">
        <v>163</v>
      </c>
      <c r="L171" s="41"/>
      <c r="M171" s="243" t="s">
        <v>19</v>
      </c>
      <c r="N171" s="244" t="s">
        <v>39</v>
      </c>
      <c r="O171" s="245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976</v>
      </c>
      <c r="AT171" s="191" t="s">
        <v>159</v>
      </c>
      <c r="AU171" s="191" t="s">
        <v>77</v>
      </c>
      <c r="AY171" s="19" t="s">
        <v>156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75</v>
      </c>
      <c r="BK171" s="192">
        <f>ROUND(I171*H171,2)</f>
        <v>0</v>
      </c>
      <c r="BL171" s="19" t="s">
        <v>976</v>
      </c>
      <c r="BM171" s="191" t="s">
        <v>1716</v>
      </c>
    </row>
    <row r="172" spans="1:65" s="2" customFormat="1" ht="6.95" customHeight="1">
      <c r="A172" s="36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41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algorithmName="SHA-512" hashValue="zc+CQaViS8okczjnu4EpMy9vhoRxIFt0dVsPxyC9KQ9UrUQfVIggFu7s0gdUM7z4Wjs8l5a+R9tKiVlnlSZ2WQ==" saltValue="fzvZJwY/tRSpMTvu25GgHl/jmxzpY9JWLPTP+TryLiNSFurkJzo9Oc204DdgTddI/hd6ogmvar96WX4WbjbL1g==" spinCount="100000" sheet="1" objects="1" scenarios="1" formatColumns="0" formatRows="0" autoFilter="0"/>
  <autoFilter ref="C99:K171"/>
  <mergeCells count="15">
    <mergeCell ref="E86:H86"/>
    <mergeCell ref="E90:H90"/>
    <mergeCell ref="E88:H88"/>
    <mergeCell ref="E92:H92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77</v>
      </c>
    </row>
    <row r="4" spans="1:46" s="1" customFormat="1" ht="24.95" customHeight="1">
      <c r="B4" s="22"/>
      <c r="D4" s="112" t="s">
        <v>113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zakázky'!K6</f>
        <v>Prostějov ON - oprava (ZTI a ÚT ubytovny ve VB)</v>
      </c>
      <c r="F7" s="387"/>
      <c r="G7" s="387"/>
      <c r="H7" s="387"/>
      <c r="L7" s="22"/>
    </row>
    <row r="8" spans="1:46" s="1" customFormat="1" ht="12" customHeight="1">
      <c r="B8" s="22"/>
      <c r="D8" s="114" t="s">
        <v>114</v>
      </c>
      <c r="L8" s="22"/>
    </row>
    <row r="9" spans="1:46" s="2" customFormat="1" ht="16.5" customHeight="1">
      <c r="A9" s="36"/>
      <c r="B9" s="41"/>
      <c r="C9" s="36"/>
      <c r="D9" s="36"/>
      <c r="E9" s="386" t="s">
        <v>1717</v>
      </c>
      <c r="F9" s="389"/>
      <c r="G9" s="389"/>
      <c r="H9" s="38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119</v>
      </c>
      <c r="F11" s="389"/>
      <c r="G11" s="389"/>
      <c r="H11" s="38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4" t="s">
        <v>19</v>
      </c>
      <c r="G13" s="36"/>
      <c r="H13" s="36"/>
      <c r="I13" s="114" t="s">
        <v>20</v>
      </c>
      <c r="J13" s="104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4" t="s">
        <v>22</v>
      </c>
      <c r="G14" s="36"/>
      <c r="H14" s="36"/>
      <c r="I14" s="114" t="s">
        <v>23</v>
      </c>
      <c r="J14" s="117">
        <f>'Rekapitulace zakázky'!AN8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4" t="str">
        <f>IF('Rekapitulace zakázky'!AN10="","",'Rekapitulace zakázky'!AN10)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4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4" t="str">
        <f>IF('Rekapitulace zakázky'!AN11="","",'Rekapitulace zakázky'!AN11)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zakázky'!E14</f>
        <v>Vyplň údaj</v>
      </c>
      <c r="F20" s="392"/>
      <c r="G20" s="392"/>
      <c r="H20" s="392"/>
      <c r="I20" s="114" t="s">
        <v>26</v>
      </c>
      <c r="J20" s="32" t="str">
        <f>'Rekapitulace zakázky'!AN14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4" t="str">
        <f>IF('Rekapitulace zakázky'!AN16="","",'Rekapitulace zakázky'!AN16)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4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4" t="str">
        <f>IF('Rekapitulace zakázky'!AN17="","",'Rekapitulace zakázky'!AN17)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4" t="str">
        <f>IF('Rekapitulace zakázky'!AN19="","",'Rekapitulace zakázky'!AN19)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4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4" t="str">
        <f>IF('Rekapitulace zakázky'!AN20="","",'Rekapitulace zakázky'!AN20)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393" t="s">
        <v>19</v>
      </c>
      <c r="F29" s="393"/>
      <c r="G29" s="393"/>
      <c r="H29" s="39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ROUND(J99,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15" t="s">
        <v>38</v>
      </c>
      <c r="E35" s="114" t="s">
        <v>39</v>
      </c>
      <c r="F35" s="125">
        <f>ROUND((SUM(BE99:BE305)),  2)</f>
        <v>0</v>
      </c>
      <c r="G35" s="36"/>
      <c r="H35" s="36"/>
      <c r="I35" s="126">
        <v>0.21</v>
      </c>
      <c r="J35" s="125">
        <f>ROUND(((SUM(BE99:BE305))*I35),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ROUND((SUM(BF99:BF305)),  2)</f>
        <v>0</v>
      </c>
      <c r="G36" s="36"/>
      <c r="H36" s="36"/>
      <c r="I36" s="126">
        <v>0.15</v>
      </c>
      <c r="J36" s="125">
        <f>ROUND(((SUM(BF99:BF305))*I36),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ROUND((SUM(BG99:BG305)),  2)</f>
        <v>0</v>
      </c>
      <c r="G37" s="36"/>
      <c r="H37" s="36"/>
      <c r="I37" s="126">
        <v>0.21</v>
      </c>
      <c r="J37" s="125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ROUND((SUM(BH99:BH305)),  2)</f>
        <v>0</v>
      </c>
      <c r="G38" s="36"/>
      <c r="H38" s="36"/>
      <c r="I38" s="126">
        <v>0.15</v>
      </c>
      <c r="J38" s="125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ROUND((SUM(BI99:BI305)),  2)</f>
        <v>0</v>
      </c>
      <c r="G39" s="36"/>
      <c r="H39" s="36"/>
      <c r="I39" s="126">
        <v>0</v>
      </c>
      <c r="J39" s="125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Prostějov ON - oprava (ZTI a ÚT ubytovny ve VB)</v>
      </c>
      <c r="F50" s="395"/>
      <c r="G50" s="395"/>
      <c r="H50" s="39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1717</v>
      </c>
      <c r="F52" s="397"/>
      <c r="G52" s="397"/>
      <c r="H52" s="397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01 - Stavební část</v>
      </c>
      <c r="F54" s="397"/>
      <c r="G54" s="397"/>
      <c r="H54" s="397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J99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124</v>
      </c>
      <c r="E64" s="145"/>
      <c r="F64" s="145"/>
      <c r="G64" s="145"/>
      <c r="H64" s="145"/>
      <c r="I64" s="145"/>
      <c r="J64" s="146">
        <f>J100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125</v>
      </c>
      <c r="E65" s="150"/>
      <c r="F65" s="150"/>
      <c r="G65" s="150"/>
      <c r="H65" s="150"/>
      <c r="I65" s="150"/>
      <c r="J65" s="151">
        <f>J101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126</v>
      </c>
      <c r="E66" s="150"/>
      <c r="F66" s="150"/>
      <c r="G66" s="150"/>
      <c r="H66" s="150"/>
      <c r="I66" s="150"/>
      <c r="J66" s="151">
        <f>J134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127</v>
      </c>
      <c r="E67" s="150"/>
      <c r="F67" s="150"/>
      <c r="G67" s="150"/>
      <c r="H67" s="150"/>
      <c r="I67" s="150"/>
      <c r="J67" s="151">
        <f>J158</f>
        <v>0</v>
      </c>
      <c r="K67" s="98"/>
      <c r="L67" s="152"/>
    </row>
    <row r="68" spans="1:31" s="10" customFormat="1" ht="19.899999999999999" customHeight="1">
      <c r="B68" s="148"/>
      <c r="C68" s="98"/>
      <c r="D68" s="149" t="s">
        <v>128</v>
      </c>
      <c r="E68" s="150"/>
      <c r="F68" s="150"/>
      <c r="G68" s="150"/>
      <c r="H68" s="150"/>
      <c r="I68" s="150"/>
      <c r="J68" s="151">
        <f>J168</f>
        <v>0</v>
      </c>
      <c r="K68" s="98"/>
      <c r="L68" s="152"/>
    </row>
    <row r="69" spans="1:31" s="9" customFormat="1" ht="24.95" customHeight="1">
      <c r="B69" s="142"/>
      <c r="C69" s="143"/>
      <c r="D69" s="144" t="s">
        <v>129</v>
      </c>
      <c r="E69" s="145"/>
      <c r="F69" s="145"/>
      <c r="G69" s="145"/>
      <c r="H69" s="145"/>
      <c r="I69" s="145"/>
      <c r="J69" s="146">
        <f>J173</f>
        <v>0</v>
      </c>
      <c r="K69" s="143"/>
      <c r="L69" s="147"/>
    </row>
    <row r="70" spans="1:31" s="10" customFormat="1" ht="19.899999999999999" customHeight="1">
      <c r="B70" s="148"/>
      <c r="C70" s="98"/>
      <c r="D70" s="149" t="s">
        <v>131</v>
      </c>
      <c r="E70" s="150"/>
      <c r="F70" s="150"/>
      <c r="G70" s="150"/>
      <c r="H70" s="150"/>
      <c r="I70" s="150"/>
      <c r="J70" s="151">
        <f>J174</f>
        <v>0</v>
      </c>
      <c r="K70" s="98"/>
      <c r="L70" s="152"/>
    </row>
    <row r="71" spans="1:31" s="10" customFormat="1" ht="19.899999999999999" customHeight="1">
      <c r="B71" s="148"/>
      <c r="C71" s="98"/>
      <c r="D71" s="149" t="s">
        <v>1718</v>
      </c>
      <c r="E71" s="150"/>
      <c r="F71" s="150"/>
      <c r="G71" s="150"/>
      <c r="H71" s="150"/>
      <c r="I71" s="150"/>
      <c r="J71" s="151">
        <f>J180</f>
        <v>0</v>
      </c>
      <c r="K71" s="98"/>
      <c r="L71" s="152"/>
    </row>
    <row r="72" spans="1:31" s="10" customFormat="1" ht="19.899999999999999" customHeight="1">
      <c r="B72" s="148"/>
      <c r="C72" s="98"/>
      <c r="D72" s="149" t="s">
        <v>132</v>
      </c>
      <c r="E72" s="150"/>
      <c r="F72" s="150"/>
      <c r="G72" s="150"/>
      <c r="H72" s="150"/>
      <c r="I72" s="150"/>
      <c r="J72" s="151">
        <f>J187</f>
        <v>0</v>
      </c>
      <c r="K72" s="98"/>
      <c r="L72" s="152"/>
    </row>
    <row r="73" spans="1:31" s="10" customFormat="1" ht="19.899999999999999" customHeight="1">
      <c r="B73" s="148"/>
      <c r="C73" s="98"/>
      <c r="D73" s="149" t="s">
        <v>133</v>
      </c>
      <c r="E73" s="150"/>
      <c r="F73" s="150"/>
      <c r="G73" s="150"/>
      <c r="H73" s="150"/>
      <c r="I73" s="150"/>
      <c r="J73" s="151">
        <f>J209</f>
        <v>0</v>
      </c>
      <c r="K73" s="98"/>
      <c r="L73" s="152"/>
    </row>
    <row r="74" spans="1:31" s="10" customFormat="1" ht="19.899999999999999" customHeight="1">
      <c r="B74" s="148"/>
      <c r="C74" s="98"/>
      <c r="D74" s="149" t="s">
        <v>134</v>
      </c>
      <c r="E74" s="150"/>
      <c r="F74" s="150"/>
      <c r="G74" s="150"/>
      <c r="H74" s="150"/>
      <c r="I74" s="150"/>
      <c r="J74" s="151">
        <f>J232</f>
        <v>0</v>
      </c>
      <c r="K74" s="98"/>
      <c r="L74" s="152"/>
    </row>
    <row r="75" spans="1:31" s="10" customFormat="1" ht="19.899999999999999" customHeight="1">
      <c r="B75" s="148"/>
      <c r="C75" s="98"/>
      <c r="D75" s="149" t="s">
        <v>136</v>
      </c>
      <c r="E75" s="150"/>
      <c r="F75" s="150"/>
      <c r="G75" s="150"/>
      <c r="H75" s="150"/>
      <c r="I75" s="150"/>
      <c r="J75" s="151">
        <f>J245</f>
        <v>0</v>
      </c>
      <c r="K75" s="98"/>
      <c r="L75" s="152"/>
    </row>
    <row r="76" spans="1:31" s="10" customFormat="1" ht="19.899999999999999" customHeight="1">
      <c r="B76" s="148"/>
      <c r="C76" s="98"/>
      <c r="D76" s="149" t="s">
        <v>137</v>
      </c>
      <c r="E76" s="150"/>
      <c r="F76" s="150"/>
      <c r="G76" s="150"/>
      <c r="H76" s="150"/>
      <c r="I76" s="150"/>
      <c r="J76" s="151">
        <f>J270</f>
        <v>0</v>
      </c>
      <c r="K76" s="98"/>
      <c r="L76" s="152"/>
    </row>
    <row r="77" spans="1:31" s="10" customFormat="1" ht="19.899999999999999" customHeight="1">
      <c r="B77" s="148"/>
      <c r="C77" s="98"/>
      <c r="D77" s="149" t="s">
        <v>138</v>
      </c>
      <c r="E77" s="150"/>
      <c r="F77" s="150"/>
      <c r="G77" s="150"/>
      <c r="H77" s="150"/>
      <c r="I77" s="150"/>
      <c r="J77" s="151">
        <f>J275</f>
        <v>0</v>
      </c>
      <c r="K77" s="98"/>
      <c r="L77" s="152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141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394" t="str">
        <f>E7</f>
        <v>Prostějov ON - oprava (ZTI a ÚT ubytovny ve VB)</v>
      </c>
      <c r="F87" s="395"/>
      <c r="G87" s="395"/>
      <c r="H87" s="395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1" customFormat="1" ht="12" customHeight="1">
      <c r="B88" s="23"/>
      <c r="C88" s="31" t="s">
        <v>114</v>
      </c>
      <c r="D88" s="24"/>
      <c r="E88" s="24"/>
      <c r="F88" s="24"/>
      <c r="G88" s="24"/>
      <c r="H88" s="24"/>
      <c r="I88" s="24"/>
      <c r="J88" s="24"/>
      <c r="K88" s="24"/>
      <c r="L88" s="22"/>
    </row>
    <row r="89" spans="1:31" s="2" customFormat="1" ht="16.5" customHeight="1">
      <c r="A89" s="36"/>
      <c r="B89" s="37"/>
      <c r="C89" s="38"/>
      <c r="D89" s="38"/>
      <c r="E89" s="394" t="s">
        <v>1717</v>
      </c>
      <c r="F89" s="397"/>
      <c r="G89" s="397"/>
      <c r="H89" s="397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116</v>
      </c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46" t="str">
        <f>E11</f>
        <v>01 - Stavební část</v>
      </c>
      <c r="F91" s="397"/>
      <c r="G91" s="397"/>
      <c r="H91" s="397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21</v>
      </c>
      <c r="D93" s="38"/>
      <c r="E93" s="38"/>
      <c r="F93" s="29" t="str">
        <f>F14</f>
        <v xml:space="preserve"> </v>
      </c>
      <c r="G93" s="38"/>
      <c r="H93" s="38"/>
      <c r="I93" s="31" t="s">
        <v>23</v>
      </c>
      <c r="J93" s="61">
        <f>IF(J14="","",J14)</f>
        <v>0</v>
      </c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24</v>
      </c>
      <c r="D95" s="38"/>
      <c r="E95" s="38"/>
      <c r="F95" s="29" t="str">
        <f>E17</f>
        <v xml:space="preserve"> </v>
      </c>
      <c r="G95" s="38"/>
      <c r="H95" s="38"/>
      <c r="I95" s="31" t="s">
        <v>29</v>
      </c>
      <c r="J95" s="34" t="str">
        <f>E23</f>
        <v xml:space="preserve"> </v>
      </c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27</v>
      </c>
      <c r="D96" s="38"/>
      <c r="E96" s="38"/>
      <c r="F96" s="29" t="str">
        <f>IF(E20="","",E20)</f>
        <v>Vyplň údaj</v>
      </c>
      <c r="G96" s="38"/>
      <c r="H96" s="38"/>
      <c r="I96" s="31" t="s">
        <v>31</v>
      </c>
      <c r="J96" s="34" t="str">
        <f>E26</f>
        <v xml:space="preserve"> </v>
      </c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53"/>
      <c r="B98" s="154"/>
      <c r="C98" s="155" t="s">
        <v>142</v>
      </c>
      <c r="D98" s="156" t="s">
        <v>53</v>
      </c>
      <c r="E98" s="156" t="s">
        <v>49</v>
      </c>
      <c r="F98" s="156" t="s">
        <v>50</v>
      </c>
      <c r="G98" s="156" t="s">
        <v>143</v>
      </c>
      <c r="H98" s="156" t="s">
        <v>144</v>
      </c>
      <c r="I98" s="156" t="s">
        <v>145</v>
      </c>
      <c r="J98" s="156" t="s">
        <v>122</v>
      </c>
      <c r="K98" s="157" t="s">
        <v>146</v>
      </c>
      <c r="L98" s="158"/>
      <c r="M98" s="70" t="s">
        <v>19</v>
      </c>
      <c r="N98" s="71" t="s">
        <v>38</v>
      </c>
      <c r="O98" s="71" t="s">
        <v>147</v>
      </c>
      <c r="P98" s="71" t="s">
        <v>148</v>
      </c>
      <c r="Q98" s="71" t="s">
        <v>149</v>
      </c>
      <c r="R98" s="71" t="s">
        <v>150</v>
      </c>
      <c r="S98" s="71" t="s">
        <v>151</v>
      </c>
      <c r="T98" s="72" t="s">
        <v>152</v>
      </c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</row>
    <row r="99" spans="1:65" s="2" customFormat="1" ht="22.9" customHeight="1">
      <c r="A99" s="36"/>
      <c r="B99" s="37"/>
      <c r="C99" s="77" t="s">
        <v>153</v>
      </c>
      <c r="D99" s="38"/>
      <c r="E99" s="38"/>
      <c r="F99" s="38"/>
      <c r="G99" s="38"/>
      <c r="H99" s="38"/>
      <c r="I99" s="38"/>
      <c r="J99" s="159">
        <f>BK99</f>
        <v>0</v>
      </c>
      <c r="K99" s="38"/>
      <c r="L99" s="41"/>
      <c r="M99" s="73"/>
      <c r="N99" s="160"/>
      <c r="O99" s="74"/>
      <c r="P99" s="161">
        <f>P100+P173</f>
        <v>0</v>
      </c>
      <c r="Q99" s="74"/>
      <c r="R99" s="161">
        <f>R100+R173</f>
        <v>8.4678087499999997</v>
      </c>
      <c r="S99" s="74"/>
      <c r="T99" s="162">
        <f>T100+T173</f>
        <v>4.7487753800000005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67</v>
      </c>
      <c r="AU99" s="19" t="s">
        <v>123</v>
      </c>
      <c r="BK99" s="163">
        <f>BK100+BK173</f>
        <v>0</v>
      </c>
    </row>
    <row r="100" spans="1:65" s="12" customFormat="1" ht="25.9" customHeight="1">
      <c r="B100" s="164"/>
      <c r="C100" s="165"/>
      <c r="D100" s="166" t="s">
        <v>67</v>
      </c>
      <c r="E100" s="167" t="s">
        <v>154</v>
      </c>
      <c r="F100" s="167" t="s">
        <v>155</v>
      </c>
      <c r="G100" s="165"/>
      <c r="H100" s="165"/>
      <c r="I100" s="168"/>
      <c r="J100" s="169">
        <f>BK100</f>
        <v>0</v>
      </c>
      <c r="K100" s="165"/>
      <c r="L100" s="170"/>
      <c r="M100" s="171"/>
      <c r="N100" s="172"/>
      <c r="O100" s="172"/>
      <c r="P100" s="173">
        <f>P101+P134+P158+P168</f>
        <v>0</v>
      </c>
      <c r="Q100" s="172"/>
      <c r="R100" s="173">
        <f>R101+R134+R158+R168</f>
        <v>6.0994865200000001</v>
      </c>
      <c r="S100" s="172"/>
      <c r="T100" s="174">
        <f>T101+T134+T158+T168</f>
        <v>3.5094000000000007</v>
      </c>
      <c r="AR100" s="175" t="s">
        <v>75</v>
      </c>
      <c r="AT100" s="176" t="s">
        <v>67</v>
      </c>
      <c r="AU100" s="176" t="s">
        <v>68</v>
      </c>
      <c r="AY100" s="175" t="s">
        <v>156</v>
      </c>
      <c r="BK100" s="177">
        <f>BK101+BK134+BK158+BK168</f>
        <v>0</v>
      </c>
    </row>
    <row r="101" spans="1:65" s="12" customFormat="1" ht="22.9" customHeight="1">
      <c r="B101" s="164"/>
      <c r="C101" s="165"/>
      <c r="D101" s="166" t="s">
        <v>67</v>
      </c>
      <c r="E101" s="178" t="s">
        <v>157</v>
      </c>
      <c r="F101" s="178" t="s">
        <v>158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SUM(P102:P133)</f>
        <v>0</v>
      </c>
      <c r="Q101" s="172"/>
      <c r="R101" s="173">
        <f>SUM(R102:R133)</f>
        <v>6.0949292000000002</v>
      </c>
      <c r="S101" s="172"/>
      <c r="T101" s="174">
        <f>SUM(T102:T133)</f>
        <v>0</v>
      </c>
      <c r="AR101" s="175" t="s">
        <v>75</v>
      </c>
      <c r="AT101" s="176" t="s">
        <v>67</v>
      </c>
      <c r="AU101" s="176" t="s">
        <v>75</v>
      </c>
      <c r="AY101" s="175" t="s">
        <v>156</v>
      </c>
      <c r="BK101" s="177">
        <f>SUM(BK102:BK133)</f>
        <v>0</v>
      </c>
    </row>
    <row r="102" spans="1:65" s="2" customFormat="1" ht="24.2" customHeight="1">
      <c r="A102" s="36"/>
      <c r="B102" s="37"/>
      <c r="C102" s="180" t="s">
        <v>75</v>
      </c>
      <c r="D102" s="180" t="s">
        <v>159</v>
      </c>
      <c r="E102" s="181" t="s">
        <v>160</v>
      </c>
      <c r="F102" s="182" t="s">
        <v>161</v>
      </c>
      <c r="G102" s="183" t="s">
        <v>162</v>
      </c>
      <c r="H102" s="184">
        <v>47.581000000000003</v>
      </c>
      <c r="I102" s="185"/>
      <c r="J102" s="186">
        <f>ROUND(I102*H102,2)</f>
        <v>0</v>
      </c>
      <c r="K102" s="182" t="s">
        <v>163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2.5999999999999998E-4</v>
      </c>
      <c r="R102" s="189">
        <f>Q102*H102</f>
        <v>1.237106E-2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164</v>
      </c>
      <c r="AT102" s="191" t="s">
        <v>159</v>
      </c>
      <c r="AU102" s="191" t="s">
        <v>77</v>
      </c>
      <c r="AY102" s="19" t="s">
        <v>156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75</v>
      </c>
      <c r="BK102" s="192">
        <f>ROUND(I102*H102,2)</f>
        <v>0</v>
      </c>
      <c r="BL102" s="19" t="s">
        <v>164</v>
      </c>
      <c r="BM102" s="191" t="s">
        <v>1719</v>
      </c>
    </row>
    <row r="103" spans="1:65" s="13" customFormat="1" ht="11.25">
      <c r="B103" s="193"/>
      <c r="C103" s="194"/>
      <c r="D103" s="195" t="s">
        <v>166</v>
      </c>
      <c r="E103" s="196" t="s">
        <v>19</v>
      </c>
      <c r="F103" s="197" t="s">
        <v>1720</v>
      </c>
      <c r="G103" s="194"/>
      <c r="H103" s="198">
        <v>47.581000000000003</v>
      </c>
      <c r="I103" s="199"/>
      <c r="J103" s="194"/>
      <c r="K103" s="194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166</v>
      </c>
      <c r="AU103" s="204" t="s">
        <v>77</v>
      </c>
      <c r="AV103" s="13" t="s">
        <v>77</v>
      </c>
      <c r="AW103" s="13" t="s">
        <v>30</v>
      </c>
      <c r="AX103" s="13" t="s">
        <v>68</v>
      </c>
      <c r="AY103" s="204" t="s">
        <v>156</v>
      </c>
    </row>
    <row r="104" spans="1:65" s="14" customFormat="1" ht="11.25">
      <c r="B104" s="205"/>
      <c r="C104" s="206"/>
      <c r="D104" s="195" t="s">
        <v>166</v>
      </c>
      <c r="E104" s="207" t="s">
        <v>19</v>
      </c>
      <c r="F104" s="208" t="s">
        <v>168</v>
      </c>
      <c r="G104" s="206"/>
      <c r="H104" s="209">
        <v>47.581000000000003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166</v>
      </c>
      <c r="AU104" s="215" t="s">
        <v>77</v>
      </c>
      <c r="AV104" s="14" t="s">
        <v>164</v>
      </c>
      <c r="AW104" s="14" t="s">
        <v>30</v>
      </c>
      <c r="AX104" s="14" t="s">
        <v>75</v>
      </c>
      <c r="AY104" s="215" t="s">
        <v>156</v>
      </c>
    </row>
    <row r="105" spans="1:65" s="2" customFormat="1" ht="49.15" customHeight="1">
      <c r="A105" s="36"/>
      <c r="B105" s="37"/>
      <c r="C105" s="180" t="s">
        <v>77</v>
      </c>
      <c r="D105" s="180" t="s">
        <v>159</v>
      </c>
      <c r="E105" s="181" t="s">
        <v>169</v>
      </c>
      <c r="F105" s="182" t="s">
        <v>170</v>
      </c>
      <c r="G105" s="183" t="s">
        <v>162</v>
      </c>
      <c r="H105" s="184">
        <v>47.216999999999999</v>
      </c>
      <c r="I105" s="185"/>
      <c r="J105" s="186">
        <f>ROUND(I105*H105,2)</f>
        <v>0</v>
      </c>
      <c r="K105" s="182" t="s">
        <v>163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2.8400000000000002E-2</v>
      </c>
      <c r="R105" s="189">
        <f>Q105*H105</f>
        <v>1.3409628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164</v>
      </c>
      <c r="AT105" s="191" t="s">
        <v>159</v>
      </c>
      <c r="AU105" s="191" t="s">
        <v>77</v>
      </c>
      <c r="AY105" s="19" t="s">
        <v>156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75</v>
      </c>
      <c r="BK105" s="192">
        <f>ROUND(I105*H105,2)</f>
        <v>0</v>
      </c>
      <c r="BL105" s="19" t="s">
        <v>164</v>
      </c>
      <c r="BM105" s="191" t="s">
        <v>1721</v>
      </c>
    </row>
    <row r="106" spans="1:65" s="13" customFormat="1" ht="11.25">
      <c r="B106" s="193"/>
      <c r="C106" s="194"/>
      <c r="D106" s="195" t="s">
        <v>166</v>
      </c>
      <c r="E106" s="196" t="s">
        <v>19</v>
      </c>
      <c r="F106" s="197" t="s">
        <v>1722</v>
      </c>
      <c r="G106" s="194"/>
      <c r="H106" s="198">
        <v>47.216999999999999</v>
      </c>
      <c r="I106" s="199"/>
      <c r="J106" s="194"/>
      <c r="K106" s="194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166</v>
      </c>
      <c r="AU106" s="204" t="s">
        <v>77</v>
      </c>
      <c r="AV106" s="13" t="s">
        <v>77</v>
      </c>
      <c r="AW106" s="13" t="s">
        <v>30</v>
      </c>
      <c r="AX106" s="13" t="s">
        <v>68</v>
      </c>
      <c r="AY106" s="204" t="s">
        <v>156</v>
      </c>
    </row>
    <row r="107" spans="1:65" s="14" customFormat="1" ht="11.25">
      <c r="B107" s="205"/>
      <c r="C107" s="206"/>
      <c r="D107" s="195" t="s">
        <v>166</v>
      </c>
      <c r="E107" s="207" t="s">
        <v>19</v>
      </c>
      <c r="F107" s="208" t="s">
        <v>168</v>
      </c>
      <c r="G107" s="206"/>
      <c r="H107" s="209">
        <v>47.216999999999999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166</v>
      </c>
      <c r="AU107" s="215" t="s">
        <v>77</v>
      </c>
      <c r="AV107" s="14" t="s">
        <v>164</v>
      </c>
      <c r="AW107" s="14" t="s">
        <v>30</v>
      </c>
      <c r="AX107" s="14" t="s">
        <v>75</v>
      </c>
      <c r="AY107" s="215" t="s">
        <v>156</v>
      </c>
    </row>
    <row r="108" spans="1:65" s="2" customFormat="1" ht="24.2" customHeight="1">
      <c r="A108" s="36"/>
      <c r="B108" s="37"/>
      <c r="C108" s="180" t="s">
        <v>85</v>
      </c>
      <c r="D108" s="180" t="s">
        <v>159</v>
      </c>
      <c r="E108" s="181" t="s">
        <v>172</v>
      </c>
      <c r="F108" s="182" t="s">
        <v>173</v>
      </c>
      <c r="G108" s="183" t="s">
        <v>162</v>
      </c>
      <c r="H108" s="184">
        <v>227.83799999999999</v>
      </c>
      <c r="I108" s="185"/>
      <c r="J108" s="186">
        <f>ROUND(I108*H108,2)</f>
        <v>0</v>
      </c>
      <c r="K108" s="182" t="s">
        <v>163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2.5999999999999998E-4</v>
      </c>
      <c r="R108" s="189">
        <f>Q108*H108</f>
        <v>5.9237879999999993E-2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164</v>
      </c>
      <c r="AT108" s="191" t="s">
        <v>159</v>
      </c>
      <c r="AU108" s="191" t="s">
        <v>77</v>
      </c>
      <c r="AY108" s="19" t="s">
        <v>156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75</v>
      </c>
      <c r="BK108" s="192">
        <f>ROUND(I108*H108,2)</f>
        <v>0</v>
      </c>
      <c r="BL108" s="19" t="s">
        <v>164</v>
      </c>
      <c r="BM108" s="191" t="s">
        <v>1723</v>
      </c>
    </row>
    <row r="109" spans="1:65" s="13" customFormat="1" ht="11.25">
      <c r="B109" s="193"/>
      <c r="C109" s="194"/>
      <c r="D109" s="195" t="s">
        <v>166</v>
      </c>
      <c r="E109" s="196" t="s">
        <v>19</v>
      </c>
      <c r="F109" s="197" t="s">
        <v>1724</v>
      </c>
      <c r="G109" s="194"/>
      <c r="H109" s="198">
        <v>227.83799999999999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166</v>
      </c>
      <c r="AU109" s="204" t="s">
        <v>77</v>
      </c>
      <c r="AV109" s="13" t="s">
        <v>77</v>
      </c>
      <c r="AW109" s="13" t="s">
        <v>30</v>
      </c>
      <c r="AX109" s="13" t="s">
        <v>68</v>
      </c>
      <c r="AY109" s="204" t="s">
        <v>156</v>
      </c>
    </row>
    <row r="110" spans="1:65" s="14" customFormat="1" ht="11.25">
      <c r="B110" s="205"/>
      <c r="C110" s="206"/>
      <c r="D110" s="195" t="s">
        <v>166</v>
      </c>
      <c r="E110" s="207" t="s">
        <v>19</v>
      </c>
      <c r="F110" s="208" t="s">
        <v>168</v>
      </c>
      <c r="G110" s="206"/>
      <c r="H110" s="209">
        <v>227.83799999999999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166</v>
      </c>
      <c r="AU110" s="215" t="s">
        <v>77</v>
      </c>
      <c r="AV110" s="14" t="s">
        <v>164</v>
      </c>
      <c r="AW110" s="14" t="s">
        <v>30</v>
      </c>
      <c r="AX110" s="14" t="s">
        <v>75</v>
      </c>
      <c r="AY110" s="215" t="s">
        <v>156</v>
      </c>
    </row>
    <row r="111" spans="1:65" s="2" customFormat="1" ht="24.2" customHeight="1">
      <c r="A111" s="36"/>
      <c r="B111" s="37"/>
      <c r="C111" s="180" t="s">
        <v>164</v>
      </c>
      <c r="D111" s="180" t="s">
        <v>159</v>
      </c>
      <c r="E111" s="181" t="s">
        <v>176</v>
      </c>
      <c r="F111" s="182" t="s">
        <v>177</v>
      </c>
      <c r="G111" s="183" t="s">
        <v>162</v>
      </c>
      <c r="H111" s="184">
        <v>113.919</v>
      </c>
      <c r="I111" s="185"/>
      <c r="J111" s="186">
        <f>ROUND(I111*H111,2)</f>
        <v>0</v>
      </c>
      <c r="K111" s="182" t="s">
        <v>163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5.4599999999999996E-3</v>
      </c>
      <c r="R111" s="189">
        <f>Q111*H111</f>
        <v>0.62199773999999997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164</v>
      </c>
      <c r="AT111" s="191" t="s">
        <v>159</v>
      </c>
      <c r="AU111" s="191" t="s">
        <v>77</v>
      </c>
      <c r="AY111" s="19" t="s">
        <v>156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75</v>
      </c>
      <c r="BK111" s="192">
        <f>ROUND(I111*H111,2)</f>
        <v>0</v>
      </c>
      <c r="BL111" s="19" t="s">
        <v>164</v>
      </c>
      <c r="BM111" s="191" t="s">
        <v>1725</v>
      </c>
    </row>
    <row r="112" spans="1:65" s="13" customFormat="1" ht="11.25">
      <c r="B112" s="193"/>
      <c r="C112" s="194"/>
      <c r="D112" s="195" t="s">
        <v>166</v>
      </c>
      <c r="E112" s="196" t="s">
        <v>19</v>
      </c>
      <c r="F112" s="197" t="s">
        <v>1726</v>
      </c>
      <c r="G112" s="194"/>
      <c r="H112" s="198">
        <v>113.919</v>
      </c>
      <c r="I112" s="199"/>
      <c r="J112" s="194"/>
      <c r="K112" s="194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166</v>
      </c>
      <c r="AU112" s="204" t="s">
        <v>77</v>
      </c>
      <c r="AV112" s="13" t="s">
        <v>77</v>
      </c>
      <c r="AW112" s="13" t="s">
        <v>30</v>
      </c>
      <c r="AX112" s="13" t="s">
        <v>68</v>
      </c>
      <c r="AY112" s="204" t="s">
        <v>156</v>
      </c>
    </row>
    <row r="113" spans="1:65" s="14" customFormat="1" ht="11.25">
      <c r="B113" s="205"/>
      <c r="C113" s="206"/>
      <c r="D113" s="195" t="s">
        <v>166</v>
      </c>
      <c r="E113" s="207" t="s">
        <v>19</v>
      </c>
      <c r="F113" s="208" t="s">
        <v>168</v>
      </c>
      <c r="G113" s="206"/>
      <c r="H113" s="209">
        <v>113.919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166</v>
      </c>
      <c r="AU113" s="215" t="s">
        <v>77</v>
      </c>
      <c r="AV113" s="14" t="s">
        <v>164</v>
      </c>
      <c r="AW113" s="14" t="s">
        <v>30</v>
      </c>
      <c r="AX113" s="14" t="s">
        <v>75</v>
      </c>
      <c r="AY113" s="215" t="s">
        <v>156</v>
      </c>
    </row>
    <row r="114" spans="1:65" s="2" customFormat="1" ht="37.9" customHeight="1">
      <c r="A114" s="36"/>
      <c r="B114" s="37"/>
      <c r="C114" s="180" t="s">
        <v>180</v>
      </c>
      <c r="D114" s="180" t="s">
        <v>159</v>
      </c>
      <c r="E114" s="181" t="s">
        <v>181</v>
      </c>
      <c r="F114" s="182" t="s">
        <v>182</v>
      </c>
      <c r="G114" s="183" t="s">
        <v>162</v>
      </c>
      <c r="H114" s="184">
        <v>227.83799999999999</v>
      </c>
      <c r="I114" s="185"/>
      <c r="J114" s="186">
        <f>ROUND(I114*H114,2)</f>
        <v>0</v>
      </c>
      <c r="K114" s="182" t="s">
        <v>163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4.3800000000000002E-3</v>
      </c>
      <c r="R114" s="189">
        <f>Q114*H114</f>
        <v>0.99793043999999997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164</v>
      </c>
      <c r="AT114" s="191" t="s">
        <v>159</v>
      </c>
      <c r="AU114" s="191" t="s">
        <v>77</v>
      </c>
      <c r="AY114" s="19" t="s">
        <v>156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75</v>
      </c>
      <c r="BK114" s="192">
        <f>ROUND(I114*H114,2)</f>
        <v>0</v>
      </c>
      <c r="BL114" s="19" t="s">
        <v>164</v>
      </c>
      <c r="BM114" s="191" t="s">
        <v>1727</v>
      </c>
    </row>
    <row r="115" spans="1:65" s="13" customFormat="1" ht="11.25">
      <c r="B115" s="193"/>
      <c r="C115" s="194"/>
      <c r="D115" s="195" t="s">
        <v>166</v>
      </c>
      <c r="E115" s="196" t="s">
        <v>19</v>
      </c>
      <c r="F115" s="197" t="s">
        <v>1728</v>
      </c>
      <c r="G115" s="194"/>
      <c r="H115" s="198">
        <v>227.83799999999999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166</v>
      </c>
      <c r="AU115" s="204" t="s">
        <v>77</v>
      </c>
      <c r="AV115" s="13" t="s">
        <v>77</v>
      </c>
      <c r="AW115" s="13" t="s">
        <v>30</v>
      </c>
      <c r="AX115" s="13" t="s">
        <v>68</v>
      </c>
      <c r="AY115" s="204" t="s">
        <v>156</v>
      </c>
    </row>
    <row r="116" spans="1:65" s="14" customFormat="1" ht="11.25">
      <c r="B116" s="205"/>
      <c r="C116" s="206"/>
      <c r="D116" s="195" t="s">
        <v>166</v>
      </c>
      <c r="E116" s="207" t="s">
        <v>19</v>
      </c>
      <c r="F116" s="208" t="s">
        <v>168</v>
      </c>
      <c r="G116" s="206"/>
      <c r="H116" s="209">
        <v>227.83799999999999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166</v>
      </c>
      <c r="AU116" s="215" t="s">
        <v>77</v>
      </c>
      <c r="AV116" s="14" t="s">
        <v>164</v>
      </c>
      <c r="AW116" s="14" t="s">
        <v>30</v>
      </c>
      <c r="AX116" s="14" t="s">
        <v>75</v>
      </c>
      <c r="AY116" s="215" t="s">
        <v>156</v>
      </c>
    </row>
    <row r="117" spans="1:65" s="2" customFormat="1" ht="24.2" customHeight="1">
      <c r="A117" s="36"/>
      <c r="B117" s="37"/>
      <c r="C117" s="180" t="s">
        <v>157</v>
      </c>
      <c r="D117" s="180" t="s">
        <v>159</v>
      </c>
      <c r="E117" s="181" t="s">
        <v>185</v>
      </c>
      <c r="F117" s="182" t="s">
        <v>186</v>
      </c>
      <c r="G117" s="183" t="s">
        <v>162</v>
      </c>
      <c r="H117" s="184">
        <v>227.83799999999999</v>
      </c>
      <c r="I117" s="185"/>
      <c r="J117" s="186">
        <f>ROUND(I117*H117,2)</f>
        <v>0</v>
      </c>
      <c r="K117" s="182" t="s">
        <v>163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3.0000000000000001E-3</v>
      </c>
      <c r="R117" s="189">
        <f>Q117*H117</f>
        <v>0.68351399999999995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164</v>
      </c>
      <c r="AT117" s="191" t="s">
        <v>159</v>
      </c>
      <c r="AU117" s="191" t="s">
        <v>77</v>
      </c>
      <c r="AY117" s="19" t="s">
        <v>156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75</v>
      </c>
      <c r="BK117" s="192">
        <f>ROUND(I117*H117,2)</f>
        <v>0</v>
      </c>
      <c r="BL117" s="19" t="s">
        <v>164</v>
      </c>
      <c r="BM117" s="191" t="s">
        <v>1729</v>
      </c>
    </row>
    <row r="118" spans="1:65" s="13" customFormat="1" ht="11.25">
      <c r="B118" s="193"/>
      <c r="C118" s="194"/>
      <c r="D118" s="195" t="s">
        <v>166</v>
      </c>
      <c r="E118" s="196" t="s">
        <v>19</v>
      </c>
      <c r="F118" s="197" t="s">
        <v>1728</v>
      </c>
      <c r="G118" s="194"/>
      <c r="H118" s="198">
        <v>227.83799999999999</v>
      </c>
      <c r="I118" s="199"/>
      <c r="J118" s="194"/>
      <c r="K118" s="194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166</v>
      </c>
      <c r="AU118" s="204" t="s">
        <v>77</v>
      </c>
      <c r="AV118" s="13" t="s">
        <v>77</v>
      </c>
      <c r="AW118" s="13" t="s">
        <v>30</v>
      </c>
      <c r="AX118" s="13" t="s">
        <v>68</v>
      </c>
      <c r="AY118" s="204" t="s">
        <v>156</v>
      </c>
    </row>
    <row r="119" spans="1:65" s="14" customFormat="1" ht="11.25">
      <c r="B119" s="205"/>
      <c r="C119" s="206"/>
      <c r="D119" s="195" t="s">
        <v>166</v>
      </c>
      <c r="E119" s="207" t="s">
        <v>19</v>
      </c>
      <c r="F119" s="208" t="s">
        <v>168</v>
      </c>
      <c r="G119" s="206"/>
      <c r="H119" s="209">
        <v>227.83799999999999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166</v>
      </c>
      <c r="AU119" s="215" t="s">
        <v>77</v>
      </c>
      <c r="AV119" s="14" t="s">
        <v>164</v>
      </c>
      <c r="AW119" s="14" t="s">
        <v>30</v>
      </c>
      <c r="AX119" s="14" t="s">
        <v>75</v>
      </c>
      <c r="AY119" s="215" t="s">
        <v>156</v>
      </c>
    </row>
    <row r="120" spans="1:65" s="2" customFormat="1" ht="37.9" customHeight="1">
      <c r="A120" s="36"/>
      <c r="B120" s="37"/>
      <c r="C120" s="180" t="s">
        <v>198</v>
      </c>
      <c r="D120" s="180" t="s">
        <v>159</v>
      </c>
      <c r="E120" s="181" t="s">
        <v>199</v>
      </c>
      <c r="F120" s="182" t="s">
        <v>200</v>
      </c>
      <c r="G120" s="183" t="s">
        <v>162</v>
      </c>
      <c r="H120" s="184">
        <v>68.350999999999999</v>
      </c>
      <c r="I120" s="185"/>
      <c r="J120" s="186">
        <f>ROUND(I120*H120,2)</f>
        <v>0</v>
      </c>
      <c r="K120" s="182" t="s">
        <v>163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1.5699999999999999E-2</v>
      </c>
      <c r="R120" s="189">
        <f>Q120*H120</f>
        <v>1.0731107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164</v>
      </c>
      <c r="AT120" s="191" t="s">
        <v>159</v>
      </c>
      <c r="AU120" s="191" t="s">
        <v>77</v>
      </c>
      <c r="AY120" s="19" t="s">
        <v>156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75</v>
      </c>
      <c r="BK120" s="192">
        <f>ROUND(I120*H120,2)</f>
        <v>0</v>
      </c>
      <c r="BL120" s="19" t="s">
        <v>164</v>
      </c>
      <c r="BM120" s="191" t="s">
        <v>1730</v>
      </c>
    </row>
    <row r="121" spans="1:65" s="13" customFormat="1" ht="11.25">
      <c r="B121" s="193"/>
      <c r="C121" s="194"/>
      <c r="D121" s="195" t="s">
        <v>166</v>
      </c>
      <c r="E121" s="196" t="s">
        <v>19</v>
      </c>
      <c r="F121" s="197" t="s">
        <v>1731</v>
      </c>
      <c r="G121" s="194"/>
      <c r="H121" s="198">
        <v>68.350999999999999</v>
      </c>
      <c r="I121" s="199"/>
      <c r="J121" s="194"/>
      <c r="K121" s="194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166</v>
      </c>
      <c r="AU121" s="204" t="s">
        <v>77</v>
      </c>
      <c r="AV121" s="13" t="s">
        <v>77</v>
      </c>
      <c r="AW121" s="13" t="s">
        <v>30</v>
      </c>
      <c r="AX121" s="13" t="s">
        <v>68</v>
      </c>
      <c r="AY121" s="204" t="s">
        <v>156</v>
      </c>
    </row>
    <row r="122" spans="1:65" s="14" customFormat="1" ht="11.25">
      <c r="B122" s="205"/>
      <c r="C122" s="206"/>
      <c r="D122" s="195" t="s">
        <v>166</v>
      </c>
      <c r="E122" s="207" t="s">
        <v>19</v>
      </c>
      <c r="F122" s="208" t="s">
        <v>168</v>
      </c>
      <c r="G122" s="206"/>
      <c r="H122" s="209">
        <v>68.350999999999999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166</v>
      </c>
      <c r="AU122" s="215" t="s">
        <v>77</v>
      </c>
      <c r="AV122" s="14" t="s">
        <v>164</v>
      </c>
      <c r="AW122" s="14" t="s">
        <v>30</v>
      </c>
      <c r="AX122" s="14" t="s">
        <v>75</v>
      </c>
      <c r="AY122" s="215" t="s">
        <v>156</v>
      </c>
    </row>
    <row r="123" spans="1:65" s="2" customFormat="1" ht="37.9" customHeight="1">
      <c r="A123" s="36"/>
      <c r="B123" s="37"/>
      <c r="C123" s="180" t="s">
        <v>204</v>
      </c>
      <c r="D123" s="180" t="s">
        <v>159</v>
      </c>
      <c r="E123" s="181" t="s">
        <v>1732</v>
      </c>
      <c r="F123" s="182" t="s">
        <v>1733</v>
      </c>
      <c r="G123" s="183" t="s">
        <v>296</v>
      </c>
      <c r="H123" s="184">
        <v>53.27</v>
      </c>
      <c r="I123" s="185"/>
      <c r="J123" s="186">
        <f>ROUND(I123*H123,2)</f>
        <v>0</v>
      </c>
      <c r="K123" s="182" t="s">
        <v>163</v>
      </c>
      <c r="L123" s="41"/>
      <c r="M123" s="187" t="s">
        <v>19</v>
      </c>
      <c r="N123" s="188" t="s">
        <v>39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164</v>
      </c>
      <c r="AT123" s="191" t="s">
        <v>159</v>
      </c>
      <c r="AU123" s="191" t="s">
        <v>77</v>
      </c>
      <c r="AY123" s="19" t="s">
        <v>156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75</v>
      </c>
      <c r="BK123" s="192">
        <f>ROUND(I123*H123,2)</f>
        <v>0</v>
      </c>
      <c r="BL123" s="19" t="s">
        <v>164</v>
      </c>
      <c r="BM123" s="191" t="s">
        <v>1734</v>
      </c>
    </row>
    <row r="124" spans="1:65" s="13" customFormat="1" ht="11.25">
      <c r="B124" s="193"/>
      <c r="C124" s="194"/>
      <c r="D124" s="195" t="s">
        <v>166</v>
      </c>
      <c r="E124" s="196" t="s">
        <v>19</v>
      </c>
      <c r="F124" s="197" t="s">
        <v>1735</v>
      </c>
      <c r="G124" s="194"/>
      <c r="H124" s="198">
        <v>11.76</v>
      </c>
      <c r="I124" s="199"/>
      <c r="J124" s="194"/>
      <c r="K124" s="194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166</v>
      </c>
      <c r="AU124" s="204" t="s">
        <v>77</v>
      </c>
      <c r="AV124" s="13" t="s">
        <v>77</v>
      </c>
      <c r="AW124" s="13" t="s">
        <v>30</v>
      </c>
      <c r="AX124" s="13" t="s">
        <v>68</v>
      </c>
      <c r="AY124" s="204" t="s">
        <v>156</v>
      </c>
    </row>
    <row r="125" spans="1:65" s="13" customFormat="1" ht="11.25">
      <c r="B125" s="193"/>
      <c r="C125" s="194"/>
      <c r="D125" s="195" t="s">
        <v>166</v>
      </c>
      <c r="E125" s="196" t="s">
        <v>19</v>
      </c>
      <c r="F125" s="197" t="s">
        <v>1736</v>
      </c>
      <c r="G125" s="194"/>
      <c r="H125" s="198">
        <v>25.35</v>
      </c>
      <c r="I125" s="199"/>
      <c r="J125" s="194"/>
      <c r="K125" s="194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166</v>
      </c>
      <c r="AU125" s="204" t="s">
        <v>77</v>
      </c>
      <c r="AV125" s="13" t="s">
        <v>77</v>
      </c>
      <c r="AW125" s="13" t="s">
        <v>30</v>
      </c>
      <c r="AX125" s="13" t="s">
        <v>68</v>
      </c>
      <c r="AY125" s="204" t="s">
        <v>156</v>
      </c>
    </row>
    <row r="126" spans="1:65" s="13" customFormat="1" ht="11.25">
      <c r="B126" s="193"/>
      <c r="C126" s="194"/>
      <c r="D126" s="195" t="s">
        <v>166</v>
      </c>
      <c r="E126" s="196" t="s">
        <v>19</v>
      </c>
      <c r="F126" s="197" t="s">
        <v>1737</v>
      </c>
      <c r="G126" s="194"/>
      <c r="H126" s="198">
        <v>16.16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166</v>
      </c>
      <c r="AU126" s="204" t="s">
        <v>77</v>
      </c>
      <c r="AV126" s="13" t="s">
        <v>77</v>
      </c>
      <c r="AW126" s="13" t="s">
        <v>30</v>
      </c>
      <c r="AX126" s="13" t="s">
        <v>68</v>
      </c>
      <c r="AY126" s="204" t="s">
        <v>156</v>
      </c>
    </row>
    <row r="127" spans="1:65" s="14" customFormat="1" ht="11.25">
      <c r="B127" s="205"/>
      <c r="C127" s="206"/>
      <c r="D127" s="195" t="s">
        <v>166</v>
      </c>
      <c r="E127" s="207" t="s">
        <v>19</v>
      </c>
      <c r="F127" s="208" t="s">
        <v>168</v>
      </c>
      <c r="G127" s="206"/>
      <c r="H127" s="209">
        <v>53.27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166</v>
      </c>
      <c r="AU127" s="215" t="s">
        <v>77</v>
      </c>
      <c r="AV127" s="14" t="s">
        <v>164</v>
      </c>
      <c r="AW127" s="14" t="s">
        <v>30</v>
      </c>
      <c r="AX127" s="14" t="s">
        <v>75</v>
      </c>
      <c r="AY127" s="215" t="s">
        <v>156</v>
      </c>
    </row>
    <row r="128" spans="1:65" s="2" customFormat="1" ht="24.2" customHeight="1">
      <c r="A128" s="36"/>
      <c r="B128" s="37"/>
      <c r="C128" s="230" t="s">
        <v>210</v>
      </c>
      <c r="D128" s="230" t="s">
        <v>300</v>
      </c>
      <c r="E128" s="231" t="s">
        <v>1738</v>
      </c>
      <c r="F128" s="232" t="s">
        <v>1739</v>
      </c>
      <c r="G128" s="233" t="s">
        <v>296</v>
      </c>
      <c r="H128" s="234">
        <v>55.933999999999997</v>
      </c>
      <c r="I128" s="235"/>
      <c r="J128" s="236">
        <f>ROUND(I128*H128,2)</f>
        <v>0</v>
      </c>
      <c r="K128" s="232" t="s">
        <v>163</v>
      </c>
      <c r="L128" s="237"/>
      <c r="M128" s="238" t="s">
        <v>19</v>
      </c>
      <c r="N128" s="239" t="s">
        <v>39</v>
      </c>
      <c r="O128" s="66"/>
      <c r="P128" s="189">
        <f>O128*H128</f>
        <v>0</v>
      </c>
      <c r="Q128" s="189">
        <v>1.1E-4</v>
      </c>
      <c r="R128" s="189">
        <f>Q128*H128</f>
        <v>6.1527400000000003E-3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204</v>
      </c>
      <c r="AT128" s="191" t="s">
        <v>300</v>
      </c>
      <c r="AU128" s="191" t="s">
        <v>77</v>
      </c>
      <c r="AY128" s="19" t="s">
        <v>156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75</v>
      </c>
      <c r="BK128" s="192">
        <f>ROUND(I128*H128,2)</f>
        <v>0</v>
      </c>
      <c r="BL128" s="19" t="s">
        <v>164</v>
      </c>
      <c r="BM128" s="191" t="s">
        <v>1740</v>
      </c>
    </row>
    <row r="129" spans="1:65" s="13" customFormat="1" ht="11.25">
      <c r="B129" s="193"/>
      <c r="C129" s="194"/>
      <c r="D129" s="195" t="s">
        <v>166</v>
      </c>
      <c r="E129" s="196" t="s">
        <v>19</v>
      </c>
      <c r="F129" s="197" t="s">
        <v>1741</v>
      </c>
      <c r="G129" s="194"/>
      <c r="H129" s="198">
        <v>55.933999999999997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166</v>
      </c>
      <c r="AU129" s="204" t="s">
        <v>77</v>
      </c>
      <c r="AV129" s="13" t="s">
        <v>77</v>
      </c>
      <c r="AW129" s="13" t="s">
        <v>30</v>
      </c>
      <c r="AX129" s="13" t="s">
        <v>68</v>
      </c>
      <c r="AY129" s="204" t="s">
        <v>156</v>
      </c>
    </row>
    <row r="130" spans="1:65" s="14" customFormat="1" ht="11.25">
      <c r="B130" s="205"/>
      <c r="C130" s="206"/>
      <c r="D130" s="195" t="s">
        <v>166</v>
      </c>
      <c r="E130" s="207" t="s">
        <v>19</v>
      </c>
      <c r="F130" s="208" t="s">
        <v>168</v>
      </c>
      <c r="G130" s="206"/>
      <c r="H130" s="209">
        <v>55.933999999999997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166</v>
      </c>
      <c r="AU130" s="215" t="s">
        <v>77</v>
      </c>
      <c r="AV130" s="14" t="s">
        <v>164</v>
      </c>
      <c r="AW130" s="14" t="s">
        <v>30</v>
      </c>
      <c r="AX130" s="14" t="s">
        <v>75</v>
      </c>
      <c r="AY130" s="215" t="s">
        <v>156</v>
      </c>
    </row>
    <row r="131" spans="1:65" s="2" customFormat="1" ht="24.2" customHeight="1">
      <c r="A131" s="36"/>
      <c r="B131" s="37"/>
      <c r="C131" s="180" t="s">
        <v>216</v>
      </c>
      <c r="D131" s="180" t="s">
        <v>159</v>
      </c>
      <c r="E131" s="181" t="s">
        <v>1742</v>
      </c>
      <c r="F131" s="182" t="s">
        <v>1743</v>
      </c>
      <c r="G131" s="183" t="s">
        <v>207</v>
      </c>
      <c r="H131" s="184">
        <v>0.57599999999999996</v>
      </c>
      <c r="I131" s="185"/>
      <c r="J131" s="186">
        <f>ROUND(I131*H131,2)</f>
        <v>0</v>
      </c>
      <c r="K131" s="182" t="s">
        <v>163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2.2563399999999998</v>
      </c>
      <c r="R131" s="189">
        <f>Q131*H131</f>
        <v>1.2996518399999999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164</v>
      </c>
      <c r="AT131" s="191" t="s">
        <v>159</v>
      </c>
      <c r="AU131" s="191" t="s">
        <v>77</v>
      </c>
      <c r="AY131" s="19" t="s">
        <v>156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75</v>
      </c>
      <c r="BK131" s="192">
        <f>ROUND(I131*H131,2)</f>
        <v>0</v>
      </c>
      <c r="BL131" s="19" t="s">
        <v>164</v>
      </c>
      <c r="BM131" s="191" t="s">
        <v>1744</v>
      </c>
    </row>
    <row r="132" spans="1:65" s="13" customFormat="1" ht="11.25">
      <c r="B132" s="193"/>
      <c r="C132" s="194"/>
      <c r="D132" s="195" t="s">
        <v>166</v>
      </c>
      <c r="E132" s="196" t="s">
        <v>19</v>
      </c>
      <c r="F132" s="197" t="s">
        <v>1745</v>
      </c>
      <c r="G132" s="194"/>
      <c r="H132" s="198">
        <v>0.57599999999999996</v>
      </c>
      <c r="I132" s="199"/>
      <c r="J132" s="194"/>
      <c r="K132" s="194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77</v>
      </c>
      <c r="AV132" s="13" t="s">
        <v>77</v>
      </c>
      <c r="AW132" s="13" t="s">
        <v>30</v>
      </c>
      <c r="AX132" s="13" t="s">
        <v>68</v>
      </c>
      <c r="AY132" s="204" t="s">
        <v>156</v>
      </c>
    </row>
    <row r="133" spans="1:65" s="14" customFormat="1" ht="11.25">
      <c r="B133" s="205"/>
      <c r="C133" s="206"/>
      <c r="D133" s="195" t="s">
        <v>166</v>
      </c>
      <c r="E133" s="207" t="s">
        <v>19</v>
      </c>
      <c r="F133" s="208" t="s">
        <v>168</v>
      </c>
      <c r="G133" s="206"/>
      <c r="H133" s="209">
        <v>0.57599999999999996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166</v>
      </c>
      <c r="AU133" s="215" t="s">
        <v>77</v>
      </c>
      <c r="AV133" s="14" t="s">
        <v>164</v>
      </c>
      <c r="AW133" s="14" t="s">
        <v>30</v>
      </c>
      <c r="AX133" s="14" t="s">
        <v>75</v>
      </c>
      <c r="AY133" s="215" t="s">
        <v>156</v>
      </c>
    </row>
    <row r="134" spans="1:65" s="12" customFormat="1" ht="22.9" customHeight="1">
      <c r="B134" s="164"/>
      <c r="C134" s="165"/>
      <c r="D134" s="166" t="s">
        <v>67</v>
      </c>
      <c r="E134" s="178" t="s">
        <v>210</v>
      </c>
      <c r="F134" s="178" t="s">
        <v>211</v>
      </c>
      <c r="G134" s="165"/>
      <c r="H134" s="165"/>
      <c r="I134" s="168"/>
      <c r="J134" s="179">
        <f>BK134</f>
        <v>0</v>
      </c>
      <c r="K134" s="165"/>
      <c r="L134" s="170"/>
      <c r="M134" s="171"/>
      <c r="N134" s="172"/>
      <c r="O134" s="172"/>
      <c r="P134" s="173">
        <f>SUM(P135:P157)</f>
        <v>0</v>
      </c>
      <c r="Q134" s="172"/>
      <c r="R134" s="173">
        <f>SUM(R135:R157)</f>
        <v>4.5573200000000001E-3</v>
      </c>
      <c r="S134" s="172"/>
      <c r="T134" s="174">
        <f>SUM(T135:T157)</f>
        <v>3.5094000000000007</v>
      </c>
      <c r="AR134" s="175" t="s">
        <v>75</v>
      </c>
      <c r="AT134" s="176" t="s">
        <v>67</v>
      </c>
      <c r="AU134" s="176" t="s">
        <v>75</v>
      </c>
      <c r="AY134" s="175" t="s">
        <v>156</v>
      </c>
      <c r="BK134" s="177">
        <f>SUM(BK135:BK157)</f>
        <v>0</v>
      </c>
    </row>
    <row r="135" spans="1:65" s="2" customFormat="1" ht="37.9" customHeight="1">
      <c r="A135" s="36"/>
      <c r="B135" s="37"/>
      <c r="C135" s="180" t="s">
        <v>222</v>
      </c>
      <c r="D135" s="180" t="s">
        <v>159</v>
      </c>
      <c r="E135" s="181" t="s">
        <v>212</v>
      </c>
      <c r="F135" s="182" t="s">
        <v>213</v>
      </c>
      <c r="G135" s="183" t="s">
        <v>162</v>
      </c>
      <c r="H135" s="184">
        <v>6</v>
      </c>
      <c r="I135" s="185"/>
      <c r="J135" s="186">
        <f>ROUND(I135*H135,2)</f>
        <v>0</v>
      </c>
      <c r="K135" s="182" t="s">
        <v>163</v>
      </c>
      <c r="L135" s="41"/>
      <c r="M135" s="187" t="s">
        <v>19</v>
      </c>
      <c r="N135" s="188" t="s">
        <v>39</v>
      </c>
      <c r="O135" s="66"/>
      <c r="P135" s="189">
        <f>O135*H135</f>
        <v>0</v>
      </c>
      <c r="Q135" s="189">
        <v>1.2999999999999999E-4</v>
      </c>
      <c r="R135" s="189">
        <f>Q135*H135</f>
        <v>7.7999999999999988E-4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164</v>
      </c>
      <c r="AT135" s="191" t="s">
        <v>159</v>
      </c>
      <c r="AU135" s="191" t="s">
        <v>77</v>
      </c>
      <c r="AY135" s="19" t="s">
        <v>156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75</v>
      </c>
      <c r="BK135" s="192">
        <f>ROUND(I135*H135,2)</f>
        <v>0</v>
      </c>
      <c r="BL135" s="19" t="s">
        <v>164</v>
      </c>
      <c r="BM135" s="191" t="s">
        <v>1746</v>
      </c>
    </row>
    <row r="136" spans="1:65" s="13" customFormat="1" ht="11.25">
      <c r="B136" s="193"/>
      <c r="C136" s="194"/>
      <c r="D136" s="195" t="s">
        <v>166</v>
      </c>
      <c r="E136" s="196" t="s">
        <v>19</v>
      </c>
      <c r="F136" s="197" t="s">
        <v>1747</v>
      </c>
      <c r="G136" s="194"/>
      <c r="H136" s="198">
        <v>6</v>
      </c>
      <c r="I136" s="199"/>
      <c r="J136" s="194"/>
      <c r="K136" s="194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166</v>
      </c>
      <c r="AU136" s="204" t="s">
        <v>77</v>
      </c>
      <c r="AV136" s="13" t="s">
        <v>77</v>
      </c>
      <c r="AW136" s="13" t="s">
        <v>30</v>
      </c>
      <c r="AX136" s="13" t="s">
        <v>68</v>
      </c>
      <c r="AY136" s="204" t="s">
        <v>156</v>
      </c>
    </row>
    <row r="137" spans="1:65" s="14" customFormat="1" ht="11.25">
      <c r="B137" s="205"/>
      <c r="C137" s="206"/>
      <c r="D137" s="195" t="s">
        <v>166</v>
      </c>
      <c r="E137" s="207" t="s">
        <v>19</v>
      </c>
      <c r="F137" s="208" t="s">
        <v>168</v>
      </c>
      <c r="G137" s="206"/>
      <c r="H137" s="209">
        <v>6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166</v>
      </c>
      <c r="AU137" s="215" t="s">
        <v>77</v>
      </c>
      <c r="AV137" s="14" t="s">
        <v>164</v>
      </c>
      <c r="AW137" s="14" t="s">
        <v>30</v>
      </c>
      <c r="AX137" s="14" t="s">
        <v>75</v>
      </c>
      <c r="AY137" s="215" t="s">
        <v>156</v>
      </c>
    </row>
    <row r="138" spans="1:65" s="2" customFormat="1" ht="24.2" customHeight="1">
      <c r="A138" s="36"/>
      <c r="B138" s="37"/>
      <c r="C138" s="180" t="s">
        <v>229</v>
      </c>
      <c r="D138" s="180" t="s">
        <v>159</v>
      </c>
      <c r="E138" s="181" t="s">
        <v>217</v>
      </c>
      <c r="F138" s="182" t="s">
        <v>218</v>
      </c>
      <c r="G138" s="183" t="s">
        <v>219</v>
      </c>
      <c r="H138" s="184">
        <v>360</v>
      </c>
      <c r="I138" s="185"/>
      <c r="J138" s="186">
        <f>ROUND(I138*H138,2)</f>
        <v>0</v>
      </c>
      <c r="K138" s="182" t="s">
        <v>163</v>
      </c>
      <c r="L138" s="41"/>
      <c r="M138" s="187" t="s">
        <v>19</v>
      </c>
      <c r="N138" s="188" t="s">
        <v>39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164</v>
      </c>
      <c r="AT138" s="191" t="s">
        <v>159</v>
      </c>
      <c r="AU138" s="191" t="s">
        <v>77</v>
      </c>
      <c r="AY138" s="19" t="s">
        <v>156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75</v>
      </c>
      <c r="BK138" s="192">
        <f>ROUND(I138*H138,2)</f>
        <v>0</v>
      </c>
      <c r="BL138" s="19" t="s">
        <v>164</v>
      </c>
      <c r="BM138" s="191" t="s">
        <v>1748</v>
      </c>
    </row>
    <row r="139" spans="1:65" s="13" customFormat="1" ht="11.25">
      <c r="B139" s="193"/>
      <c r="C139" s="194"/>
      <c r="D139" s="195" t="s">
        <v>166</v>
      </c>
      <c r="E139" s="196" t="s">
        <v>19</v>
      </c>
      <c r="F139" s="197" t="s">
        <v>1749</v>
      </c>
      <c r="G139" s="194"/>
      <c r="H139" s="198">
        <v>360</v>
      </c>
      <c r="I139" s="199"/>
      <c r="J139" s="194"/>
      <c r="K139" s="194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166</v>
      </c>
      <c r="AU139" s="204" t="s">
        <v>77</v>
      </c>
      <c r="AV139" s="13" t="s">
        <v>77</v>
      </c>
      <c r="AW139" s="13" t="s">
        <v>30</v>
      </c>
      <c r="AX139" s="13" t="s">
        <v>68</v>
      </c>
      <c r="AY139" s="204" t="s">
        <v>156</v>
      </c>
    </row>
    <row r="140" spans="1:65" s="14" customFormat="1" ht="11.25">
      <c r="B140" s="205"/>
      <c r="C140" s="206"/>
      <c r="D140" s="195" t="s">
        <v>166</v>
      </c>
      <c r="E140" s="207" t="s">
        <v>19</v>
      </c>
      <c r="F140" s="208" t="s">
        <v>168</v>
      </c>
      <c r="G140" s="206"/>
      <c r="H140" s="209">
        <v>360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166</v>
      </c>
      <c r="AU140" s="215" t="s">
        <v>77</v>
      </c>
      <c r="AV140" s="14" t="s">
        <v>164</v>
      </c>
      <c r="AW140" s="14" t="s">
        <v>30</v>
      </c>
      <c r="AX140" s="14" t="s">
        <v>75</v>
      </c>
      <c r="AY140" s="215" t="s">
        <v>156</v>
      </c>
    </row>
    <row r="141" spans="1:65" s="2" customFormat="1" ht="37.9" customHeight="1">
      <c r="A141" s="36"/>
      <c r="B141" s="37"/>
      <c r="C141" s="180" t="s">
        <v>236</v>
      </c>
      <c r="D141" s="180" t="s">
        <v>159</v>
      </c>
      <c r="E141" s="181" t="s">
        <v>223</v>
      </c>
      <c r="F141" s="182" t="s">
        <v>224</v>
      </c>
      <c r="G141" s="183" t="s">
        <v>162</v>
      </c>
      <c r="H141" s="184">
        <v>94.433000000000007</v>
      </c>
      <c r="I141" s="185"/>
      <c r="J141" s="186">
        <f>ROUND(I141*H141,2)</f>
        <v>0</v>
      </c>
      <c r="K141" s="182" t="s">
        <v>163</v>
      </c>
      <c r="L141" s="41"/>
      <c r="M141" s="187" t="s">
        <v>19</v>
      </c>
      <c r="N141" s="188" t="s">
        <v>39</v>
      </c>
      <c r="O141" s="66"/>
      <c r="P141" s="189">
        <f>O141*H141</f>
        <v>0</v>
      </c>
      <c r="Q141" s="189">
        <v>4.0000000000000003E-5</v>
      </c>
      <c r="R141" s="189">
        <f>Q141*H141</f>
        <v>3.7773200000000007E-3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164</v>
      </c>
      <c r="AT141" s="191" t="s">
        <v>159</v>
      </c>
      <c r="AU141" s="191" t="s">
        <v>77</v>
      </c>
      <c r="AY141" s="19" t="s">
        <v>156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75</v>
      </c>
      <c r="BK141" s="192">
        <f>ROUND(I141*H141,2)</f>
        <v>0</v>
      </c>
      <c r="BL141" s="19" t="s">
        <v>164</v>
      </c>
      <c r="BM141" s="191" t="s">
        <v>1750</v>
      </c>
    </row>
    <row r="142" spans="1:65" s="13" customFormat="1" ht="11.25">
      <c r="B142" s="193"/>
      <c r="C142" s="194"/>
      <c r="D142" s="195" t="s">
        <v>166</v>
      </c>
      <c r="E142" s="196" t="s">
        <v>19</v>
      </c>
      <c r="F142" s="197" t="s">
        <v>1751</v>
      </c>
      <c r="G142" s="194"/>
      <c r="H142" s="198">
        <v>94.433000000000007</v>
      </c>
      <c r="I142" s="199"/>
      <c r="J142" s="194"/>
      <c r="K142" s="194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166</v>
      </c>
      <c r="AU142" s="204" t="s">
        <v>77</v>
      </c>
      <c r="AV142" s="13" t="s">
        <v>77</v>
      </c>
      <c r="AW142" s="13" t="s">
        <v>30</v>
      </c>
      <c r="AX142" s="13" t="s">
        <v>68</v>
      </c>
      <c r="AY142" s="204" t="s">
        <v>156</v>
      </c>
    </row>
    <row r="143" spans="1:65" s="14" customFormat="1" ht="11.25">
      <c r="B143" s="205"/>
      <c r="C143" s="206"/>
      <c r="D143" s="195" t="s">
        <v>166</v>
      </c>
      <c r="E143" s="207" t="s">
        <v>19</v>
      </c>
      <c r="F143" s="208" t="s">
        <v>168</v>
      </c>
      <c r="G143" s="206"/>
      <c r="H143" s="209">
        <v>94.433000000000007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166</v>
      </c>
      <c r="AU143" s="215" t="s">
        <v>77</v>
      </c>
      <c r="AV143" s="14" t="s">
        <v>164</v>
      </c>
      <c r="AW143" s="14" t="s">
        <v>30</v>
      </c>
      <c r="AX143" s="14" t="s">
        <v>75</v>
      </c>
      <c r="AY143" s="215" t="s">
        <v>156</v>
      </c>
    </row>
    <row r="144" spans="1:65" s="2" customFormat="1" ht="24.2" customHeight="1">
      <c r="A144" s="36"/>
      <c r="B144" s="37"/>
      <c r="C144" s="180" t="s">
        <v>243</v>
      </c>
      <c r="D144" s="180" t="s">
        <v>159</v>
      </c>
      <c r="E144" s="181" t="s">
        <v>1752</v>
      </c>
      <c r="F144" s="182" t="s">
        <v>1753</v>
      </c>
      <c r="G144" s="183" t="s">
        <v>207</v>
      </c>
      <c r="H144" s="184">
        <v>0.92100000000000004</v>
      </c>
      <c r="I144" s="185"/>
      <c r="J144" s="186">
        <f>ROUND(I144*H144,2)</f>
        <v>0</v>
      </c>
      <c r="K144" s="182" t="s">
        <v>163</v>
      </c>
      <c r="L144" s="41"/>
      <c r="M144" s="187" t="s">
        <v>19</v>
      </c>
      <c r="N144" s="188" t="s">
        <v>39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2.2000000000000002</v>
      </c>
      <c r="T144" s="190">
        <f>S144*H144</f>
        <v>2.0262000000000002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164</v>
      </c>
      <c r="AT144" s="191" t="s">
        <v>159</v>
      </c>
      <c r="AU144" s="191" t="s">
        <v>77</v>
      </c>
      <c r="AY144" s="19" t="s">
        <v>156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75</v>
      </c>
      <c r="BK144" s="192">
        <f>ROUND(I144*H144,2)</f>
        <v>0</v>
      </c>
      <c r="BL144" s="19" t="s">
        <v>164</v>
      </c>
      <c r="BM144" s="191" t="s">
        <v>1754</v>
      </c>
    </row>
    <row r="145" spans="1:65" s="13" customFormat="1" ht="11.25">
      <c r="B145" s="193"/>
      <c r="C145" s="194"/>
      <c r="D145" s="195" t="s">
        <v>166</v>
      </c>
      <c r="E145" s="196" t="s">
        <v>19</v>
      </c>
      <c r="F145" s="197" t="s">
        <v>1755</v>
      </c>
      <c r="G145" s="194"/>
      <c r="H145" s="198">
        <v>0.92100000000000004</v>
      </c>
      <c r="I145" s="199"/>
      <c r="J145" s="194"/>
      <c r="K145" s="194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166</v>
      </c>
      <c r="AU145" s="204" t="s">
        <v>77</v>
      </c>
      <c r="AV145" s="13" t="s">
        <v>77</v>
      </c>
      <c r="AW145" s="13" t="s">
        <v>30</v>
      </c>
      <c r="AX145" s="13" t="s">
        <v>68</v>
      </c>
      <c r="AY145" s="204" t="s">
        <v>156</v>
      </c>
    </row>
    <row r="146" spans="1:65" s="14" customFormat="1" ht="11.25">
      <c r="B146" s="205"/>
      <c r="C146" s="206"/>
      <c r="D146" s="195" t="s">
        <v>166</v>
      </c>
      <c r="E146" s="207" t="s">
        <v>19</v>
      </c>
      <c r="F146" s="208" t="s">
        <v>168</v>
      </c>
      <c r="G146" s="206"/>
      <c r="H146" s="209">
        <v>0.92100000000000004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166</v>
      </c>
      <c r="AU146" s="215" t="s">
        <v>77</v>
      </c>
      <c r="AV146" s="14" t="s">
        <v>164</v>
      </c>
      <c r="AW146" s="14" t="s">
        <v>30</v>
      </c>
      <c r="AX146" s="14" t="s">
        <v>75</v>
      </c>
      <c r="AY146" s="215" t="s">
        <v>156</v>
      </c>
    </row>
    <row r="147" spans="1:65" s="2" customFormat="1" ht="37.9" customHeight="1">
      <c r="A147" s="36"/>
      <c r="B147" s="37"/>
      <c r="C147" s="180" t="s">
        <v>8</v>
      </c>
      <c r="D147" s="180" t="s">
        <v>159</v>
      </c>
      <c r="E147" s="181" t="s">
        <v>230</v>
      </c>
      <c r="F147" s="182" t="s">
        <v>231</v>
      </c>
      <c r="G147" s="183" t="s">
        <v>162</v>
      </c>
      <c r="H147" s="184">
        <v>14.98</v>
      </c>
      <c r="I147" s="185"/>
      <c r="J147" s="186">
        <f>ROUND(I147*H147,2)</f>
        <v>0</v>
      </c>
      <c r="K147" s="182" t="s">
        <v>163</v>
      </c>
      <c r="L147" s="41"/>
      <c r="M147" s="187" t="s">
        <v>19</v>
      </c>
      <c r="N147" s="188" t="s">
        <v>39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3.5000000000000003E-2</v>
      </c>
      <c r="T147" s="190">
        <f>S147*H147</f>
        <v>0.5243000000000001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164</v>
      </c>
      <c r="AT147" s="191" t="s">
        <v>159</v>
      </c>
      <c r="AU147" s="191" t="s">
        <v>77</v>
      </c>
      <c r="AY147" s="19" t="s">
        <v>156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75</v>
      </c>
      <c r="BK147" s="192">
        <f>ROUND(I147*H147,2)</f>
        <v>0</v>
      </c>
      <c r="BL147" s="19" t="s">
        <v>164</v>
      </c>
      <c r="BM147" s="191" t="s">
        <v>1756</v>
      </c>
    </row>
    <row r="148" spans="1:65" s="13" customFormat="1" ht="11.25">
      <c r="B148" s="193"/>
      <c r="C148" s="194"/>
      <c r="D148" s="195" t="s">
        <v>166</v>
      </c>
      <c r="E148" s="196" t="s">
        <v>19</v>
      </c>
      <c r="F148" s="197" t="s">
        <v>1757</v>
      </c>
      <c r="G148" s="194"/>
      <c r="H148" s="198">
        <v>9.1199999999999992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166</v>
      </c>
      <c r="AU148" s="204" t="s">
        <v>77</v>
      </c>
      <c r="AV148" s="13" t="s">
        <v>77</v>
      </c>
      <c r="AW148" s="13" t="s">
        <v>30</v>
      </c>
      <c r="AX148" s="13" t="s">
        <v>68</v>
      </c>
      <c r="AY148" s="204" t="s">
        <v>156</v>
      </c>
    </row>
    <row r="149" spans="1:65" s="13" customFormat="1" ht="11.25">
      <c r="B149" s="193"/>
      <c r="C149" s="194"/>
      <c r="D149" s="195" t="s">
        <v>166</v>
      </c>
      <c r="E149" s="196" t="s">
        <v>19</v>
      </c>
      <c r="F149" s="197" t="s">
        <v>1758</v>
      </c>
      <c r="G149" s="194"/>
      <c r="H149" s="198">
        <v>3.8570000000000002</v>
      </c>
      <c r="I149" s="199"/>
      <c r="J149" s="194"/>
      <c r="K149" s="194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166</v>
      </c>
      <c r="AU149" s="204" t="s">
        <v>77</v>
      </c>
      <c r="AV149" s="13" t="s">
        <v>77</v>
      </c>
      <c r="AW149" s="13" t="s">
        <v>30</v>
      </c>
      <c r="AX149" s="13" t="s">
        <v>68</v>
      </c>
      <c r="AY149" s="204" t="s">
        <v>156</v>
      </c>
    </row>
    <row r="150" spans="1:65" s="13" customFormat="1" ht="11.25">
      <c r="B150" s="193"/>
      <c r="C150" s="194"/>
      <c r="D150" s="195" t="s">
        <v>166</v>
      </c>
      <c r="E150" s="196" t="s">
        <v>19</v>
      </c>
      <c r="F150" s="197" t="s">
        <v>1759</v>
      </c>
      <c r="G150" s="194"/>
      <c r="H150" s="198">
        <v>2.0030000000000001</v>
      </c>
      <c r="I150" s="199"/>
      <c r="J150" s="194"/>
      <c r="K150" s="194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166</v>
      </c>
      <c r="AU150" s="204" t="s">
        <v>77</v>
      </c>
      <c r="AV150" s="13" t="s">
        <v>77</v>
      </c>
      <c r="AW150" s="13" t="s">
        <v>30</v>
      </c>
      <c r="AX150" s="13" t="s">
        <v>68</v>
      </c>
      <c r="AY150" s="204" t="s">
        <v>156</v>
      </c>
    </row>
    <row r="151" spans="1:65" s="14" customFormat="1" ht="11.25">
      <c r="B151" s="205"/>
      <c r="C151" s="206"/>
      <c r="D151" s="195" t="s">
        <v>166</v>
      </c>
      <c r="E151" s="207" t="s">
        <v>19</v>
      </c>
      <c r="F151" s="208" t="s">
        <v>168</v>
      </c>
      <c r="G151" s="206"/>
      <c r="H151" s="209">
        <v>14.98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166</v>
      </c>
      <c r="AU151" s="215" t="s">
        <v>77</v>
      </c>
      <c r="AV151" s="14" t="s">
        <v>164</v>
      </c>
      <c r="AW151" s="14" t="s">
        <v>30</v>
      </c>
      <c r="AX151" s="14" t="s">
        <v>75</v>
      </c>
      <c r="AY151" s="215" t="s">
        <v>156</v>
      </c>
    </row>
    <row r="152" spans="1:65" s="2" customFormat="1" ht="37.9" customHeight="1">
      <c r="A152" s="36"/>
      <c r="B152" s="37"/>
      <c r="C152" s="180" t="s">
        <v>253</v>
      </c>
      <c r="D152" s="180" t="s">
        <v>159</v>
      </c>
      <c r="E152" s="181" t="s">
        <v>1760</v>
      </c>
      <c r="F152" s="182" t="s">
        <v>1761</v>
      </c>
      <c r="G152" s="183" t="s">
        <v>162</v>
      </c>
      <c r="H152" s="184">
        <v>1.5760000000000001</v>
      </c>
      <c r="I152" s="185"/>
      <c r="J152" s="186">
        <f>ROUND(I152*H152,2)</f>
        <v>0</v>
      </c>
      <c r="K152" s="182" t="s">
        <v>163</v>
      </c>
      <c r="L152" s="41"/>
      <c r="M152" s="187" t="s">
        <v>19</v>
      </c>
      <c r="N152" s="188" t="s">
        <v>39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8.7999999999999995E-2</v>
      </c>
      <c r="T152" s="190">
        <f>S152*H152</f>
        <v>0.13868800000000001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164</v>
      </c>
      <c r="AT152" s="191" t="s">
        <v>159</v>
      </c>
      <c r="AU152" s="191" t="s">
        <v>77</v>
      </c>
      <c r="AY152" s="19" t="s">
        <v>156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75</v>
      </c>
      <c r="BK152" s="192">
        <f>ROUND(I152*H152,2)</f>
        <v>0</v>
      </c>
      <c r="BL152" s="19" t="s">
        <v>164</v>
      </c>
      <c r="BM152" s="191" t="s">
        <v>1762</v>
      </c>
    </row>
    <row r="153" spans="1:65" s="13" customFormat="1" ht="11.25">
      <c r="B153" s="193"/>
      <c r="C153" s="194"/>
      <c r="D153" s="195" t="s">
        <v>166</v>
      </c>
      <c r="E153" s="196" t="s">
        <v>19</v>
      </c>
      <c r="F153" s="197" t="s">
        <v>1763</v>
      </c>
      <c r="G153" s="194"/>
      <c r="H153" s="198">
        <v>1.5760000000000001</v>
      </c>
      <c r="I153" s="199"/>
      <c r="J153" s="194"/>
      <c r="K153" s="194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166</v>
      </c>
      <c r="AU153" s="204" t="s">
        <v>77</v>
      </c>
      <c r="AV153" s="13" t="s">
        <v>77</v>
      </c>
      <c r="AW153" s="13" t="s">
        <v>30</v>
      </c>
      <c r="AX153" s="13" t="s">
        <v>68</v>
      </c>
      <c r="AY153" s="204" t="s">
        <v>156</v>
      </c>
    </row>
    <row r="154" spans="1:65" s="14" customFormat="1" ht="11.25">
      <c r="B154" s="205"/>
      <c r="C154" s="206"/>
      <c r="D154" s="195" t="s">
        <v>166</v>
      </c>
      <c r="E154" s="207" t="s">
        <v>19</v>
      </c>
      <c r="F154" s="208" t="s">
        <v>168</v>
      </c>
      <c r="G154" s="206"/>
      <c r="H154" s="209">
        <v>1.5760000000000001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166</v>
      </c>
      <c r="AU154" s="215" t="s">
        <v>77</v>
      </c>
      <c r="AV154" s="14" t="s">
        <v>164</v>
      </c>
      <c r="AW154" s="14" t="s">
        <v>30</v>
      </c>
      <c r="AX154" s="14" t="s">
        <v>75</v>
      </c>
      <c r="AY154" s="215" t="s">
        <v>156</v>
      </c>
    </row>
    <row r="155" spans="1:65" s="2" customFormat="1" ht="24.2" customHeight="1">
      <c r="A155" s="36"/>
      <c r="B155" s="37"/>
      <c r="C155" s="180" t="s">
        <v>260</v>
      </c>
      <c r="D155" s="180" t="s">
        <v>159</v>
      </c>
      <c r="E155" s="181" t="s">
        <v>244</v>
      </c>
      <c r="F155" s="182" t="s">
        <v>245</v>
      </c>
      <c r="G155" s="183" t="s">
        <v>162</v>
      </c>
      <c r="H155" s="184">
        <v>68.350999999999999</v>
      </c>
      <c r="I155" s="185"/>
      <c r="J155" s="186">
        <f>ROUND(I155*H155,2)</f>
        <v>0</v>
      </c>
      <c r="K155" s="182" t="s">
        <v>163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1.2E-2</v>
      </c>
      <c r="T155" s="190">
        <f>S155*H155</f>
        <v>0.82021200000000005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164</v>
      </c>
      <c r="AT155" s="191" t="s">
        <v>159</v>
      </c>
      <c r="AU155" s="191" t="s">
        <v>77</v>
      </c>
      <c r="AY155" s="19" t="s">
        <v>156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75</v>
      </c>
      <c r="BK155" s="192">
        <f>ROUND(I155*H155,2)</f>
        <v>0</v>
      </c>
      <c r="BL155" s="19" t="s">
        <v>164</v>
      </c>
      <c r="BM155" s="191" t="s">
        <v>1764</v>
      </c>
    </row>
    <row r="156" spans="1:65" s="13" customFormat="1" ht="11.25">
      <c r="B156" s="193"/>
      <c r="C156" s="194"/>
      <c r="D156" s="195" t="s">
        <v>166</v>
      </c>
      <c r="E156" s="196" t="s">
        <v>19</v>
      </c>
      <c r="F156" s="197" t="s">
        <v>1765</v>
      </c>
      <c r="G156" s="194"/>
      <c r="H156" s="198">
        <v>68.350999999999999</v>
      </c>
      <c r="I156" s="199"/>
      <c r="J156" s="194"/>
      <c r="K156" s="194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166</v>
      </c>
      <c r="AU156" s="204" t="s">
        <v>77</v>
      </c>
      <c r="AV156" s="13" t="s">
        <v>77</v>
      </c>
      <c r="AW156" s="13" t="s">
        <v>30</v>
      </c>
      <c r="AX156" s="13" t="s">
        <v>68</v>
      </c>
      <c r="AY156" s="204" t="s">
        <v>156</v>
      </c>
    </row>
    <row r="157" spans="1:65" s="14" customFormat="1" ht="11.25">
      <c r="B157" s="205"/>
      <c r="C157" s="206"/>
      <c r="D157" s="195" t="s">
        <v>166</v>
      </c>
      <c r="E157" s="207" t="s">
        <v>19</v>
      </c>
      <c r="F157" s="208" t="s">
        <v>168</v>
      </c>
      <c r="G157" s="206"/>
      <c r="H157" s="209">
        <v>68.350999999999999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166</v>
      </c>
      <c r="AU157" s="215" t="s">
        <v>77</v>
      </c>
      <c r="AV157" s="14" t="s">
        <v>164</v>
      </c>
      <c r="AW157" s="14" t="s">
        <v>30</v>
      </c>
      <c r="AX157" s="14" t="s">
        <v>75</v>
      </c>
      <c r="AY157" s="215" t="s">
        <v>156</v>
      </c>
    </row>
    <row r="158" spans="1:65" s="12" customFormat="1" ht="22.9" customHeight="1">
      <c r="B158" s="164"/>
      <c r="C158" s="165"/>
      <c r="D158" s="166" t="s">
        <v>67</v>
      </c>
      <c r="E158" s="178" t="s">
        <v>247</v>
      </c>
      <c r="F158" s="178" t="s">
        <v>248</v>
      </c>
      <c r="G158" s="165"/>
      <c r="H158" s="165"/>
      <c r="I158" s="168"/>
      <c r="J158" s="179">
        <f>BK158</f>
        <v>0</v>
      </c>
      <c r="K158" s="165"/>
      <c r="L158" s="170"/>
      <c r="M158" s="171"/>
      <c r="N158" s="172"/>
      <c r="O158" s="172"/>
      <c r="P158" s="173">
        <f>SUM(P159:P167)</f>
        <v>0</v>
      </c>
      <c r="Q158" s="172"/>
      <c r="R158" s="173">
        <f>SUM(R159:R167)</f>
        <v>0</v>
      </c>
      <c r="S158" s="172"/>
      <c r="T158" s="174">
        <f>SUM(T159:T167)</f>
        <v>0</v>
      </c>
      <c r="AR158" s="175" t="s">
        <v>75</v>
      </c>
      <c r="AT158" s="176" t="s">
        <v>67</v>
      </c>
      <c r="AU158" s="176" t="s">
        <v>75</v>
      </c>
      <c r="AY158" s="175" t="s">
        <v>156</v>
      </c>
      <c r="BK158" s="177">
        <f>SUM(BK159:BK167)</f>
        <v>0</v>
      </c>
    </row>
    <row r="159" spans="1:65" s="2" customFormat="1" ht="37.9" customHeight="1">
      <c r="A159" s="36"/>
      <c r="B159" s="37"/>
      <c r="C159" s="180" t="s">
        <v>264</v>
      </c>
      <c r="D159" s="180" t="s">
        <v>159</v>
      </c>
      <c r="E159" s="181" t="s">
        <v>249</v>
      </c>
      <c r="F159" s="182" t="s">
        <v>250</v>
      </c>
      <c r="G159" s="183" t="s">
        <v>251</v>
      </c>
      <c r="H159" s="184">
        <v>4.7489999999999997</v>
      </c>
      <c r="I159" s="185"/>
      <c r="J159" s="186">
        <f>ROUND(I159*H159,2)</f>
        <v>0</v>
      </c>
      <c r="K159" s="182" t="s">
        <v>163</v>
      </c>
      <c r="L159" s="41"/>
      <c r="M159" s="187" t="s">
        <v>19</v>
      </c>
      <c r="N159" s="188" t="s">
        <v>39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164</v>
      </c>
      <c r="AT159" s="191" t="s">
        <v>159</v>
      </c>
      <c r="AU159" s="191" t="s">
        <v>77</v>
      </c>
      <c r="AY159" s="19" t="s">
        <v>156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75</v>
      </c>
      <c r="BK159" s="192">
        <f>ROUND(I159*H159,2)</f>
        <v>0</v>
      </c>
      <c r="BL159" s="19" t="s">
        <v>164</v>
      </c>
      <c r="BM159" s="191" t="s">
        <v>1766</v>
      </c>
    </row>
    <row r="160" spans="1:65" s="2" customFormat="1" ht="62.65" customHeight="1">
      <c r="A160" s="36"/>
      <c r="B160" s="37"/>
      <c r="C160" s="180" t="s">
        <v>269</v>
      </c>
      <c r="D160" s="180" t="s">
        <v>159</v>
      </c>
      <c r="E160" s="181" t="s">
        <v>254</v>
      </c>
      <c r="F160" s="182" t="s">
        <v>255</v>
      </c>
      <c r="G160" s="183" t="s">
        <v>251</v>
      </c>
      <c r="H160" s="184">
        <v>142.47</v>
      </c>
      <c r="I160" s="185"/>
      <c r="J160" s="186">
        <f>ROUND(I160*H160,2)</f>
        <v>0</v>
      </c>
      <c r="K160" s="182" t="s">
        <v>163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164</v>
      </c>
      <c r="AT160" s="191" t="s">
        <v>159</v>
      </c>
      <c r="AU160" s="191" t="s">
        <v>77</v>
      </c>
      <c r="AY160" s="19" t="s">
        <v>156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75</v>
      </c>
      <c r="BK160" s="192">
        <f>ROUND(I160*H160,2)</f>
        <v>0</v>
      </c>
      <c r="BL160" s="19" t="s">
        <v>164</v>
      </c>
      <c r="BM160" s="191" t="s">
        <v>1767</v>
      </c>
    </row>
    <row r="161" spans="1:65" s="2" customFormat="1" ht="19.5">
      <c r="A161" s="36"/>
      <c r="B161" s="37"/>
      <c r="C161" s="38"/>
      <c r="D161" s="195" t="s">
        <v>257</v>
      </c>
      <c r="E161" s="38"/>
      <c r="F161" s="226" t="s">
        <v>1768</v>
      </c>
      <c r="G161" s="38"/>
      <c r="H161" s="38"/>
      <c r="I161" s="227"/>
      <c r="J161" s="38"/>
      <c r="K161" s="38"/>
      <c r="L161" s="41"/>
      <c r="M161" s="228"/>
      <c r="N161" s="229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257</v>
      </c>
      <c r="AU161" s="19" t="s">
        <v>77</v>
      </c>
    </row>
    <row r="162" spans="1:65" s="13" customFormat="1" ht="11.25">
      <c r="B162" s="193"/>
      <c r="C162" s="194"/>
      <c r="D162" s="195" t="s">
        <v>166</v>
      </c>
      <c r="E162" s="194"/>
      <c r="F162" s="197" t="s">
        <v>1769</v>
      </c>
      <c r="G162" s="194"/>
      <c r="H162" s="198">
        <v>142.47</v>
      </c>
      <c r="I162" s="199"/>
      <c r="J162" s="194"/>
      <c r="K162" s="194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166</v>
      </c>
      <c r="AU162" s="204" t="s">
        <v>77</v>
      </c>
      <c r="AV162" s="13" t="s">
        <v>77</v>
      </c>
      <c r="AW162" s="13" t="s">
        <v>4</v>
      </c>
      <c r="AX162" s="13" t="s">
        <v>75</v>
      </c>
      <c r="AY162" s="204" t="s">
        <v>156</v>
      </c>
    </row>
    <row r="163" spans="1:65" s="2" customFormat="1" ht="24.2" customHeight="1">
      <c r="A163" s="36"/>
      <c r="B163" s="37"/>
      <c r="C163" s="180" t="s">
        <v>275</v>
      </c>
      <c r="D163" s="180" t="s">
        <v>159</v>
      </c>
      <c r="E163" s="181" t="s">
        <v>261</v>
      </c>
      <c r="F163" s="182" t="s">
        <v>262</v>
      </c>
      <c r="G163" s="183" t="s">
        <v>251</v>
      </c>
      <c r="H163" s="184">
        <v>4.7489999999999997</v>
      </c>
      <c r="I163" s="185"/>
      <c r="J163" s="186">
        <f>ROUND(I163*H163,2)</f>
        <v>0</v>
      </c>
      <c r="K163" s="182" t="s">
        <v>163</v>
      </c>
      <c r="L163" s="41"/>
      <c r="M163" s="187" t="s">
        <v>19</v>
      </c>
      <c r="N163" s="188" t="s">
        <v>39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164</v>
      </c>
      <c r="AT163" s="191" t="s">
        <v>159</v>
      </c>
      <c r="AU163" s="191" t="s">
        <v>77</v>
      </c>
      <c r="AY163" s="19" t="s">
        <v>156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75</v>
      </c>
      <c r="BK163" s="192">
        <f>ROUND(I163*H163,2)</f>
        <v>0</v>
      </c>
      <c r="BL163" s="19" t="s">
        <v>164</v>
      </c>
      <c r="BM163" s="191" t="s">
        <v>1770</v>
      </c>
    </row>
    <row r="164" spans="1:65" s="2" customFormat="1" ht="37.9" customHeight="1">
      <c r="A164" s="36"/>
      <c r="B164" s="37"/>
      <c r="C164" s="180" t="s">
        <v>7</v>
      </c>
      <c r="D164" s="180" t="s">
        <v>159</v>
      </c>
      <c r="E164" s="181" t="s">
        <v>265</v>
      </c>
      <c r="F164" s="182" t="s">
        <v>266</v>
      </c>
      <c r="G164" s="183" t="s">
        <v>251</v>
      </c>
      <c r="H164" s="184">
        <v>142.47</v>
      </c>
      <c r="I164" s="185"/>
      <c r="J164" s="186">
        <f>ROUND(I164*H164,2)</f>
        <v>0</v>
      </c>
      <c r="K164" s="182" t="s">
        <v>163</v>
      </c>
      <c r="L164" s="41"/>
      <c r="M164" s="187" t="s">
        <v>19</v>
      </c>
      <c r="N164" s="188" t="s">
        <v>39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164</v>
      </c>
      <c r="AT164" s="191" t="s">
        <v>159</v>
      </c>
      <c r="AU164" s="191" t="s">
        <v>77</v>
      </c>
      <c r="AY164" s="19" t="s">
        <v>156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75</v>
      </c>
      <c r="BK164" s="192">
        <f>ROUND(I164*H164,2)</f>
        <v>0</v>
      </c>
      <c r="BL164" s="19" t="s">
        <v>164</v>
      </c>
      <c r="BM164" s="191" t="s">
        <v>1771</v>
      </c>
    </row>
    <row r="165" spans="1:65" s="2" customFormat="1" ht="19.5">
      <c r="A165" s="36"/>
      <c r="B165" s="37"/>
      <c r="C165" s="38"/>
      <c r="D165" s="195" t="s">
        <v>257</v>
      </c>
      <c r="E165" s="38"/>
      <c r="F165" s="226" t="s">
        <v>1515</v>
      </c>
      <c r="G165" s="38"/>
      <c r="H165" s="38"/>
      <c r="I165" s="227"/>
      <c r="J165" s="38"/>
      <c r="K165" s="38"/>
      <c r="L165" s="41"/>
      <c r="M165" s="228"/>
      <c r="N165" s="229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257</v>
      </c>
      <c r="AU165" s="19" t="s">
        <v>77</v>
      </c>
    </row>
    <row r="166" spans="1:65" s="13" customFormat="1" ht="11.25">
      <c r="B166" s="193"/>
      <c r="C166" s="194"/>
      <c r="D166" s="195" t="s">
        <v>166</v>
      </c>
      <c r="E166" s="194"/>
      <c r="F166" s="197" t="s">
        <v>1769</v>
      </c>
      <c r="G166" s="194"/>
      <c r="H166" s="198">
        <v>142.47</v>
      </c>
      <c r="I166" s="199"/>
      <c r="J166" s="194"/>
      <c r="K166" s="194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166</v>
      </c>
      <c r="AU166" s="204" t="s">
        <v>77</v>
      </c>
      <c r="AV166" s="13" t="s">
        <v>77</v>
      </c>
      <c r="AW166" s="13" t="s">
        <v>4</v>
      </c>
      <c r="AX166" s="13" t="s">
        <v>75</v>
      </c>
      <c r="AY166" s="204" t="s">
        <v>156</v>
      </c>
    </row>
    <row r="167" spans="1:65" s="2" customFormat="1" ht="37.9" customHeight="1">
      <c r="A167" s="36"/>
      <c r="B167" s="37"/>
      <c r="C167" s="180" t="s">
        <v>288</v>
      </c>
      <c r="D167" s="180" t="s">
        <v>159</v>
      </c>
      <c r="E167" s="181" t="s">
        <v>270</v>
      </c>
      <c r="F167" s="182" t="s">
        <v>271</v>
      </c>
      <c r="G167" s="183" t="s">
        <v>251</v>
      </c>
      <c r="H167" s="184">
        <v>4.7489999999999997</v>
      </c>
      <c r="I167" s="185"/>
      <c r="J167" s="186">
        <f>ROUND(I167*H167,2)</f>
        <v>0</v>
      </c>
      <c r="K167" s="182" t="s">
        <v>163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164</v>
      </c>
      <c r="AT167" s="191" t="s">
        <v>159</v>
      </c>
      <c r="AU167" s="191" t="s">
        <v>77</v>
      </c>
      <c r="AY167" s="19" t="s">
        <v>156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75</v>
      </c>
      <c r="BK167" s="192">
        <f>ROUND(I167*H167,2)</f>
        <v>0</v>
      </c>
      <c r="BL167" s="19" t="s">
        <v>164</v>
      </c>
      <c r="BM167" s="191" t="s">
        <v>1772</v>
      </c>
    </row>
    <row r="168" spans="1:65" s="12" customFormat="1" ht="22.9" customHeight="1">
      <c r="B168" s="164"/>
      <c r="C168" s="165"/>
      <c r="D168" s="166" t="s">
        <v>67</v>
      </c>
      <c r="E168" s="178" t="s">
        <v>273</v>
      </c>
      <c r="F168" s="178" t="s">
        <v>274</v>
      </c>
      <c r="G168" s="165"/>
      <c r="H168" s="165"/>
      <c r="I168" s="168"/>
      <c r="J168" s="179">
        <f>BK168</f>
        <v>0</v>
      </c>
      <c r="K168" s="165"/>
      <c r="L168" s="170"/>
      <c r="M168" s="171"/>
      <c r="N168" s="172"/>
      <c r="O168" s="172"/>
      <c r="P168" s="173">
        <f>SUM(P169:P172)</f>
        <v>0</v>
      </c>
      <c r="Q168" s="172"/>
      <c r="R168" s="173">
        <f>SUM(R169:R172)</f>
        <v>0</v>
      </c>
      <c r="S168" s="172"/>
      <c r="T168" s="174">
        <f>SUM(T169:T172)</f>
        <v>0</v>
      </c>
      <c r="AR168" s="175" t="s">
        <v>75</v>
      </c>
      <c r="AT168" s="176" t="s">
        <v>67</v>
      </c>
      <c r="AU168" s="176" t="s">
        <v>75</v>
      </c>
      <c r="AY168" s="175" t="s">
        <v>156</v>
      </c>
      <c r="BK168" s="177">
        <f>SUM(BK169:BK172)</f>
        <v>0</v>
      </c>
    </row>
    <row r="169" spans="1:65" s="2" customFormat="1" ht="49.15" customHeight="1">
      <c r="A169" s="36"/>
      <c r="B169" s="37"/>
      <c r="C169" s="180" t="s">
        <v>293</v>
      </c>
      <c r="D169" s="180" t="s">
        <v>159</v>
      </c>
      <c r="E169" s="181" t="s">
        <v>276</v>
      </c>
      <c r="F169" s="182" t="s">
        <v>277</v>
      </c>
      <c r="G169" s="183" t="s">
        <v>251</v>
      </c>
      <c r="H169" s="184">
        <v>6.0990000000000002</v>
      </c>
      <c r="I169" s="185"/>
      <c r="J169" s="186">
        <f>ROUND(I169*H169,2)</f>
        <v>0</v>
      </c>
      <c r="K169" s="182" t="s">
        <v>163</v>
      </c>
      <c r="L169" s="41"/>
      <c r="M169" s="187" t="s">
        <v>19</v>
      </c>
      <c r="N169" s="188" t="s">
        <v>39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164</v>
      </c>
      <c r="AT169" s="191" t="s">
        <v>159</v>
      </c>
      <c r="AU169" s="191" t="s">
        <v>77</v>
      </c>
      <c r="AY169" s="19" t="s">
        <v>156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75</v>
      </c>
      <c r="BK169" s="192">
        <f>ROUND(I169*H169,2)</f>
        <v>0</v>
      </c>
      <c r="BL169" s="19" t="s">
        <v>164</v>
      </c>
      <c r="BM169" s="191" t="s">
        <v>1773</v>
      </c>
    </row>
    <row r="170" spans="1:65" s="2" customFormat="1" ht="62.65" customHeight="1">
      <c r="A170" s="36"/>
      <c r="B170" s="37"/>
      <c r="C170" s="180" t="s">
        <v>299</v>
      </c>
      <c r="D170" s="180" t="s">
        <v>159</v>
      </c>
      <c r="E170" s="181" t="s">
        <v>279</v>
      </c>
      <c r="F170" s="182" t="s">
        <v>280</v>
      </c>
      <c r="G170" s="183" t="s">
        <v>251</v>
      </c>
      <c r="H170" s="184">
        <v>12.198</v>
      </c>
      <c r="I170" s="185"/>
      <c r="J170" s="186">
        <f>ROUND(I170*H170,2)</f>
        <v>0</v>
      </c>
      <c r="K170" s="182" t="s">
        <v>163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164</v>
      </c>
      <c r="AT170" s="191" t="s">
        <v>159</v>
      </c>
      <c r="AU170" s="191" t="s">
        <v>77</v>
      </c>
      <c r="AY170" s="19" t="s">
        <v>156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75</v>
      </c>
      <c r="BK170" s="192">
        <f>ROUND(I170*H170,2)</f>
        <v>0</v>
      </c>
      <c r="BL170" s="19" t="s">
        <v>164</v>
      </c>
      <c r="BM170" s="191" t="s">
        <v>1774</v>
      </c>
    </row>
    <row r="171" spans="1:65" s="2" customFormat="1" ht="19.5">
      <c r="A171" s="36"/>
      <c r="B171" s="37"/>
      <c r="C171" s="38"/>
      <c r="D171" s="195" t="s">
        <v>257</v>
      </c>
      <c r="E171" s="38"/>
      <c r="F171" s="226" t="s">
        <v>1775</v>
      </c>
      <c r="G171" s="38"/>
      <c r="H171" s="38"/>
      <c r="I171" s="227"/>
      <c r="J171" s="38"/>
      <c r="K171" s="38"/>
      <c r="L171" s="41"/>
      <c r="M171" s="228"/>
      <c r="N171" s="229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257</v>
      </c>
      <c r="AU171" s="19" t="s">
        <v>77</v>
      </c>
    </row>
    <row r="172" spans="1:65" s="13" customFormat="1" ht="11.25">
      <c r="B172" s="193"/>
      <c r="C172" s="194"/>
      <c r="D172" s="195" t="s">
        <v>166</v>
      </c>
      <c r="E172" s="194"/>
      <c r="F172" s="197" t="s">
        <v>1776</v>
      </c>
      <c r="G172" s="194"/>
      <c r="H172" s="198">
        <v>12.198</v>
      </c>
      <c r="I172" s="199"/>
      <c r="J172" s="194"/>
      <c r="K172" s="194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166</v>
      </c>
      <c r="AU172" s="204" t="s">
        <v>77</v>
      </c>
      <c r="AV172" s="13" t="s">
        <v>77</v>
      </c>
      <c r="AW172" s="13" t="s">
        <v>4</v>
      </c>
      <c r="AX172" s="13" t="s">
        <v>75</v>
      </c>
      <c r="AY172" s="204" t="s">
        <v>156</v>
      </c>
    </row>
    <row r="173" spans="1:65" s="12" customFormat="1" ht="25.9" customHeight="1">
      <c r="B173" s="164"/>
      <c r="C173" s="165"/>
      <c r="D173" s="166" t="s">
        <v>67</v>
      </c>
      <c r="E173" s="167" t="s">
        <v>284</v>
      </c>
      <c r="F173" s="167" t="s">
        <v>285</v>
      </c>
      <c r="G173" s="165"/>
      <c r="H173" s="165"/>
      <c r="I173" s="168"/>
      <c r="J173" s="169">
        <f>BK173</f>
        <v>0</v>
      </c>
      <c r="K173" s="165"/>
      <c r="L173" s="170"/>
      <c r="M173" s="171"/>
      <c r="N173" s="172"/>
      <c r="O173" s="172"/>
      <c r="P173" s="173">
        <f>P174+P180+P187+P209+P232+P245+P270+P275</f>
        <v>0</v>
      </c>
      <c r="Q173" s="172"/>
      <c r="R173" s="173">
        <f>R174+R180+R187+R209+R232+R245+R270+R275</f>
        <v>2.36832223</v>
      </c>
      <c r="S173" s="172"/>
      <c r="T173" s="174">
        <f>T174+T180+T187+T209+T232+T245+T270+T275</f>
        <v>1.23937538</v>
      </c>
      <c r="AR173" s="175" t="s">
        <v>77</v>
      </c>
      <c r="AT173" s="176" t="s">
        <v>67</v>
      </c>
      <c r="AU173" s="176" t="s">
        <v>68</v>
      </c>
      <c r="AY173" s="175" t="s">
        <v>156</v>
      </c>
      <c r="BK173" s="177">
        <f>BK174+BK180+BK187+BK209+BK232+BK245+BK270+BK275</f>
        <v>0</v>
      </c>
    </row>
    <row r="174" spans="1:65" s="12" customFormat="1" ht="22.9" customHeight="1">
      <c r="B174" s="164"/>
      <c r="C174" s="165"/>
      <c r="D174" s="166" t="s">
        <v>67</v>
      </c>
      <c r="E174" s="178" t="s">
        <v>320</v>
      </c>
      <c r="F174" s="178" t="s">
        <v>321</v>
      </c>
      <c r="G174" s="165"/>
      <c r="H174" s="165"/>
      <c r="I174" s="168"/>
      <c r="J174" s="179">
        <f>BK174</f>
        <v>0</v>
      </c>
      <c r="K174" s="165"/>
      <c r="L174" s="170"/>
      <c r="M174" s="171"/>
      <c r="N174" s="172"/>
      <c r="O174" s="172"/>
      <c r="P174" s="173">
        <f>SUM(P175:P179)</f>
        <v>0</v>
      </c>
      <c r="Q174" s="172"/>
      <c r="R174" s="173">
        <f>SUM(R175:R179)</f>
        <v>6.2527800000000003E-3</v>
      </c>
      <c r="S174" s="172"/>
      <c r="T174" s="174">
        <f>SUM(T175:T179)</f>
        <v>0</v>
      </c>
      <c r="AR174" s="175" t="s">
        <v>77</v>
      </c>
      <c r="AT174" s="176" t="s">
        <v>67</v>
      </c>
      <c r="AU174" s="176" t="s">
        <v>75</v>
      </c>
      <c r="AY174" s="175" t="s">
        <v>156</v>
      </c>
      <c r="BK174" s="177">
        <f>SUM(BK175:BK179)</f>
        <v>0</v>
      </c>
    </row>
    <row r="175" spans="1:65" s="2" customFormat="1" ht="49.15" customHeight="1">
      <c r="A175" s="36"/>
      <c r="B175" s="37"/>
      <c r="C175" s="180" t="s">
        <v>306</v>
      </c>
      <c r="D175" s="180" t="s">
        <v>159</v>
      </c>
      <c r="E175" s="181" t="s">
        <v>1777</v>
      </c>
      <c r="F175" s="182" t="s">
        <v>1778</v>
      </c>
      <c r="G175" s="183" t="s">
        <v>162</v>
      </c>
      <c r="H175" s="184">
        <v>0.52900000000000003</v>
      </c>
      <c r="I175" s="185"/>
      <c r="J175" s="186">
        <f>ROUND(I175*H175,2)</f>
        <v>0</v>
      </c>
      <c r="K175" s="182" t="s">
        <v>163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1.1820000000000001E-2</v>
      </c>
      <c r="R175" s="189">
        <f>Q175*H175</f>
        <v>6.2527800000000003E-3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253</v>
      </c>
      <c r="AT175" s="191" t="s">
        <v>159</v>
      </c>
      <c r="AU175" s="191" t="s">
        <v>77</v>
      </c>
      <c r="AY175" s="19" t="s">
        <v>156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75</v>
      </c>
      <c r="BK175" s="192">
        <f>ROUND(I175*H175,2)</f>
        <v>0</v>
      </c>
      <c r="BL175" s="19" t="s">
        <v>253</v>
      </c>
      <c r="BM175" s="191" t="s">
        <v>1779</v>
      </c>
    </row>
    <row r="176" spans="1:65" s="13" customFormat="1" ht="11.25">
      <c r="B176" s="193"/>
      <c r="C176" s="194"/>
      <c r="D176" s="195" t="s">
        <v>166</v>
      </c>
      <c r="E176" s="196" t="s">
        <v>19</v>
      </c>
      <c r="F176" s="197" t="s">
        <v>1780</v>
      </c>
      <c r="G176" s="194"/>
      <c r="H176" s="198">
        <v>0.52900000000000003</v>
      </c>
      <c r="I176" s="199"/>
      <c r="J176" s="194"/>
      <c r="K176" s="194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166</v>
      </c>
      <c r="AU176" s="204" t="s">
        <v>77</v>
      </c>
      <c r="AV176" s="13" t="s">
        <v>77</v>
      </c>
      <c r="AW176" s="13" t="s">
        <v>30</v>
      </c>
      <c r="AX176" s="13" t="s">
        <v>68</v>
      </c>
      <c r="AY176" s="204" t="s">
        <v>156</v>
      </c>
    </row>
    <row r="177" spans="1:65" s="14" customFormat="1" ht="11.25">
      <c r="B177" s="205"/>
      <c r="C177" s="206"/>
      <c r="D177" s="195" t="s">
        <v>166</v>
      </c>
      <c r="E177" s="207" t="s">
        <v>19</v>
      </c>
      <c r="F177" s="208" t="s">
        <v>168</v>
      </c>
      <c r="G177" s="206"/>
      <c r="H177" s="209">
        <v>0.52900000000000003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166</v>
      </c>
      <c r="AU177" s="215" t="s">
        <v>77</v>
      </c>
      <c r="AV177" s="14" t="s">
        <v>164</v>
      </c>
      <c r="AW177" s="14" t="s">
        <v>30</v>
      </c>
      <c r="AX177" s="14" t="s">
        <v>75</v>
      </c>
      <c r="AY177" s="215" t="s">
        <v>156</v>
      </c>
    </row>
    <row r="178" spans="1:65" s="2" customFormat="1" ht="62.65" customHeight="1">
      <c r="A178" s="36"/>
      <c r="B178" s="37"/>
      <c r="C178" s="180" t="s">
        <v>312</v>
      </c>
      <c r="D178" s="180" t="s">
        <v>159</v>
      </c>
      <c r="E178" s="181" t="s">
        <v>330</v>
      </c>
      <c r="F178" s="182" t="s">
        <v>331</v>
      </c>
      <c r="G178" s="183" t="s">
        <v>251</v>
      </c>
      <c r="H178" s="184">
        <v>6.0000000000000001E-3</v>
      </c>
      <c r="I178" s="185"/>
      <c r="J178" s="186">
        <f>ROUND(I178*H178,2)</f>
        <v>0</v>
      </c>
      <c r="K178" s="182" t="s">
        <v>163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253</v>
      </c>
      <c r="AT178" s="191" t="s">
        <v>159</v>
      </c>
      <c r="AU178" s="191" t="s">
        <v>77</v>
      </c>
      <c r="AY178" s="19" t="s">
        <v>156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75</v>
      </c>
      <c r="BK178" s="192">
        <f>ROUND(I178*H178,2)</f>
        <v>0</v>
      </c>
      <c r="BL178" s="19" t="s">
        <v>253</v>
      </c>
      <c r="BM178" s="191" t="s">
        <v>1781</v>
      </c>
    </row>
    <row r="179" spans="1:65" s="2" customFormat="1" ht="62.65" customHeight="1">
      <c r="A179" s="36"/>
      <c r="B179" s="37"/>
      <c r="C179" s="180" t="s">
        <v>316</v>
      </c>
      <c r="D179" s="180" t="s">
        <v>159</v>
      </c>
      <c r="E179" s="181" t="s">
        <v>334</v>
      </c>
      <c r="F179" s="182" t="s">
        <v>335</v>
      </c>
      <c r="G179" s="183" t="s">
        <v>251</v>
      </c>
      <c r="H179" s="184">
        <v>6.0000000000000001E-3</v>
      </c>
      <c r="I179" s="185"/>
      <c r="J179" s="186">
        <f>ROUND(I179*H179,2)</f>
        <v>0</v>
      </c>
      <c r="K179" s="182" t="s">
        <v>163</v>
      </c>
      <c r="L179" s="41"/>
      <c r="M179" s="187" t="s">
        <v>19</v>
      </c>
      <c r="N179" s="188" t="s">
        <v>39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253</v>
      </c>
      <c r="AT179" s="191" t="s">
        <v>159</v>
      </c>
      <c r="AU179" s="191" t="s">
        <v>77</v>
      </c>
      <c r="AY179" s="19" t="s">
        <v>156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75</v>
      </c>
      <c r="BK179" s="192">
        <f>ROUND(I179*H179,2)</f>
        <v>0</v>
      </c>
      <c r="BL179" s="19" t="s">
        <v>253</v>
      </c>
      <c r="BM179" s="191" t="s">
        <v>1782</v>
      </c>
    </row>
    <row r="180" spans="1:65" s="12" customFormat="1" ht="22.9" customHeight="1">
      <c r="B180" s="164"/>
      <c r="C180" s="165"/>
      <c r="D180" s="166" t="s">
        <v>67</v>
      </c>
      <c r="E180" s="178" t="s">
        <v>1783</v>
      </c>
      <c r="F180" s="178" t="s">
        <v>1784</v>
      </c>
      <c r="G180" s="165"/>
      <c r="H180" s="165"/>
      <c r="I180" s="168"/>
      <c r="J180" s="179">
        <f>BK180</f>
        <v>0</v>
      </c>
      <c r="K180" s="165"/>
      <c r="L180" s="170"/>
      <c r="M180" s="171"/>
      <c r="N180" s="172"/>
      <c r="O180" s="172"/>
      <c r="P180" s="173">
        <f>SUM(P181:P186)</f>
        <v>0</v>
      </c>
      <c r="Q180" s="172"/>
      <c r="R180" s="173">
        <f>SUM(R181:R186)</f>
        <v>3.9779699999999994E-2</v>
      </c>
      <c r="S180" s="172"/>
      <c r="T180" s="174">
        <f>SUM(T181:T186)</f>
        <v>0</v>
      </c>
      <c r="AR180" s="175" t="s">
        <v>77</v>
      </c>
      <c r="AT180" s="176" t="s">
        <v>67</v>
      </c>
      <c r="AU180" s="176" t="s">
        <v>75</v>
      </c>
      <c r="AY180" s="175" t="s">
        <v>156</v>
      </c>
      <c r="BK180" s="177">
        <f>SUM(BK181:BK186)</f>
        <v>0</v>
      </c>
    </row>
    <row r="181" spans="1:65" s="2" customFormat="1" ht="37.9" customHeight="1">
      <c r="A181" s="36"/>
      <c r="B181" s="37"/>
      <c r="C181" s="180" t="s">
        <v>322</v>
      </c>
      <c r="D181" s="180" t="s">
        <v>159</v>
      </c>
      <c r="E181" s="181" t="s">
        <v>1785</v>
      </c>
      <c r="F181" s="182" t="s">
        <v>1786</v>
      </c>
      <c r="G181" s="183" t="s">
        <v>296</v>
      </c>
      <c r="H181" s="184">
        <v>13.67</v>
      </c>
      <c r="I181" s="185"/>
      <c r="J181" s="186">
        <f>ROUND(I181*H181,2)</f>
        <v>0</v>
      </c>
      <c r="K181" s="182" t="s">
        <v>163</v>
      </c>
      <c r="L181" s="41"/>
      <c r="M181" s="187" t="s">
        <v>19</v>
      </c>
      <c r="N181" s="188" t="s">
        <v>39</v>
      </c>
      <c r="O181" s="66"/>
      <c r="P181" s="189">
        <f>O181*H181</f>
        <v>0</v>
      </c>
      <c r="Q181" s="189">
        <v>2.9099999999999998E-3</v>
      </c>
      <c r="R181" s="189">
        <f>Q181*H181</f>
        <v>3.9779699999999994E-2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253</v>
      </c>
      <c r="AT181" s="191" t="s">
        <v>159</v>
      </c>
      <c r="AU181" s="191" t="s">
        <v>77</v>
      </c>
      <c r="AY181" s="19" t="s">
        <v>156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75</v>
      </c>
      <c r="BK181" s="192">
        <f>ROUND(I181*H181,2)</f>
        <v>0</v>
      </c>
      <c r="BL181" s="19" t="s">
        <v>253</v>
      </c>
      <c r="BM181" s="191" t="s">
        <v>1787</v>
      </c>
    </row>
    <row r="182" spans="1:65" s="15" customFormat="1" ht="11.25">
      <c r="B182" s="216"/>
      <c r="C182" s="217"/>
      <c r="D182" s="195" t="s">
        <v>166</v>
      </c>
      <c r="E182" s="218" t="s">
        <v>19</v>
      </c>
      <c r="F182" s="219" t="s">
        <v>1788</v>
      </c>
      <c r="G182" s="217"/>
      <c r="H182" s="218" t="s">
        <v>19</v>
      </c>
      <c r="I182" s="220"/>
      <c r="J182" s="217"/>
      <c r="K182" s="217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166</v>
      </c>
      <c r="AU182" s="225" t="s">
        <v>77</v>
      </c>
      <c r="AV182" s="15" t="s">
        <v>75</v>
      </c>
      <c r="AW182" s="15" t="s">
        <v>30</v>
      </c>
      <c r="AX182" s="15" t="s">
        <v>68</v>
      </c>
      <c r="AY182" s="225" t="s">
        <v>156</v>
      </c>
    </row>
    <row r="183" spans="1:65" s="13" customFormat="1" ht="11.25">
      <c r="B183" s="193"/>
      <c r="C183" s="194"/>
      <c r="D183" s="195" t="s">
        <v>166</v>
      </c>
      <c r="E183" s="196" t="s">
        <v>19</v>
      </c>
      <c r="F183" s="197" t="s">
        <v>1789</v>
      </c>
      <c r="G183" s="194"/>
      <c r="H183" s="198">
        <v>13.67</v>
      </c>
      <c r="I183" s="199"/>
      <c r="J183" s="194"/>
      <c r="K183" s="194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166</v>
      </c>
      <c r="AU183" s="204" t="s">
        <v>77</v>
      </c>
      <c r="AV183" s="13" t="s">
        <v>77</v>
      </c>
      <c r="AW183" s="13" t="s">
        <v>30</v>
      </c>
      <c r="AX183" s="13" t="s">
        <v>68</v>
      </c>
      <c r="AY183" s="204" t="s">
        <v>156</v>
      </c>
    </row>
    <row r="184" spans="1:65" s="14" customFormat="1" ht="11.25">
      <c r="B184" s="205"/>
      <c r="C184" s="206"/>
      <c r="D184" s="195" t="s">
        <v>166</v>
      </c>
      <c r="E184" s="207" t="s">
        <v>19</v>
      </c>
      <c r="F184" s="208" t="s">
        <v>168</v>
      </c>
      <c r="G184" s="206"/>
      <c r="H184" s="209">
        <v>13.67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166</v>
      </c>
      <c r="AU184" s="215" t="s">
        <v>77</v>
      </c>
      <c r="AV184" s="14" t="s">
        <v>164</v>
      </c>
      <c r="AW184" s="14" t="s">
        <v>30</v>
      </c>
      <c r="AX184" s="14" t="s">
        <v>75</v>
      </c>
      <c r="AY184" s="215" t="s">
        <v>156</v>
      </c>
    </row>
    <row r="185" spans="1:65" s="2" customFormat="1" ht="49.15" customHeight="1">
      <c r="A185" s="36"/>
      <c r="B185" s="37"/>
      <c r="C185" s="180" t="s">
        <v>329</v>
      </c>
      <c r="D185" s="180" t="s">
        <v>159</v>
      </c>
      <c r="E185" s="181" t="s">
        <v>1790</v>
      </c>
      <c r="F185" s="182" t="s">
        <v>1791</v>
      </c>
      <c r="G185" s="183" t="s">
        <v>251</v>
      </c>
      <c r="H185" s="184">
        <v>0.04</v>
      </c>
      <c r="I185" s="185"/>
      <c r="J185" s="186">
        <f>ROUND(I185*H185,2)</f>
        <v>0</v>
      </c>
      <c r="K185" s="182" t="s">
        <v>163</v>
      </c>
      <c r="L185" s="41"/>
      <c r="M185" s="187" t="s">
        <v>19</v>
      </c>
      <c r="N185" s="188" t="s">
        <v>39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253</v>
      </c>
      <c r="AT185" s="191" t="s">
        <v>159</v>
      </c>
      <c r="AU185" s="191" t="s">
        <v>77</v>
      </c>
      <c r="AY185" s="19" t="s">
        <v>156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75</v>
      </c>
      <c r="BK185" s="192">
        <f>ROUND(I185*H185,2)</f>
        <v>0</v>
      </c>
      <c r="BL185" s="19" t="s">
        <v>253</v>
      </c>
      <c r="BM185" s="191" t="s">
        <v>1792</v>
      </c>
    </row>
    <row r="186" spans="1:65" s="2" customFormat="1" ht="49.15" customHeight="1">
      <c r="A186" s="36"/>
      <c r="B186" s="37"/>
      <c r="C186" s="180" t="s">
        <v>333</v>
      </c>
      <c r="D186" s="180" t="s">
        <v>159</v>
      </c>
      <c r="E186" s="181" t="s">
        <v>1793</v>
      </c>
      <c r="F186" s="182" t="s">
        <v>1794</v>
      </c>
      <c r="G186" s="183" t="s">
        <v>251</v>
      </c>
      <c r="H186" s="184">
        <v>0.04</v>
      </c>
      <c r="I186" s="185"/>
      <c r="J186" s="186">
        <f>ROUND(I186*H186,2)</f>
        <v>0</v>
      </c>
      <c r="K186" s="182" t="s">
        <v>163</v>
      </c>
      <c r="L186" s="41"/>
      <c r="M186" s="187" t="s">
        <v>19</v>
      </c>
      <c r="N186" s="188" t="s">
        <v>39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253</v>
      </c>
      <c r="AT186" s="191" t="s">
        <v>159</v>
      </c>
      <c r="AU186" s="191" t="s">
        <v>77</v>
      </c>
      <c r="AY186" s="19" t="s">
        <v>156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75</v>
      </c>
      <c r="BK186" s="192">
        <f>ROUND(I186*H186,2)</f>
        <v>0</v>
      </c>
      <c r="BL186" s="19" t="s">
        <v>253</v>
      </c>
      <c r="BM186" s="191" t="s">
        <v>1795</v>
      </c>
    </row>
    <row r="187" spans="1:65" s="12" customFormat="1" ht="22.9" customHeight="1">
      <c r="B187" s="164"/>
      <c r="C187" s="165"/>
      <c r="D187" s="166" t="s">
        <v>67</v>
      </c>
      <c r="E187" s="178" t="s">
        <v>341</v>
      </c>
      <c r="F187" s="178" t="s">
        <v>342</v>
      </c>
      <c r="G187" s="165"/>
      <c r="H187" s="165"/>
      <c r="I187" s="168"/>
      <c r="J187" s="179">
        <f>BK187</f>
        <v>0</v>
      </c>
      <c r="K187" s="165"/>
      <c r="L187" s="170"/>
      <c r="M187" s="171"/>
      <c r="N187" s="172"/>
      <c r="O187" s="172"/>
      <c r="P187" s="173">
        <f>SUM(P188:P208)</f>
        <v>0</v>
      </c>
      <c r="Q187" s="172"/>
      <c r="R187" s="173">
        <f>SUM(R188:R208)</f>
        <v>0.128</v>
      </c>
      <c r="S187" s="172"/>
      <c r="T187" s="174">
        <f>SUM(T188:T208)</f>
        <v>0.17200000000000001</v>
      </c>
      <c r="AR187" s="175" t="s">
        <v>77</v>
      </c>
      <c r="AT187" s="176" t="s">
        <v>67</v>
      </c>
      <c r="AU187" s="176" t="s">
        <v>75</v>
      </c>
      <c r="AY187" s="175" t="s">
        <v>156</v>
      </c>
      <c r="BK187" s="177">
        <f>SUM(BK188:BK208)</f>
        <v>0</v>
      </c>
    </row>
    <row r="188" spans="1:65" s="2" customFormat="1" ht="37.9" customHeight="1">
      <c r="A188" s="36"/>
      <c r="B188" s="37"/>
      <c r="C188" s="180" t="s">
        <v>337</v>
      </c>
      <c r="D188" s="180" t="s">
        <v>159</v>
      </c>
      <c r="E188" s="181" t="s">
        <v>343</v>
      </c>
      <c r="F188" s="182" t="s">
        <v>344</v>
      </c>
      <c r="G188" s="183" t="s">
        <v>345</v>
      </c>
      <c r="H188" s="184">
        <v>6</v>
      </c>
      <c r="I188" s="185"/>
      <c r="J188" s="186">
        <f t="shared" ref="J188:J193" si="0">ROUND(I188*H188,2)</f>
        <v>0</v>
      </c>
      <c r="K188" s="182" t="s">
        <v>163</v>
      </c>
      <c r="L188" s="41"/>
      <c r="M188" s="187" t="s">
        <v>19</v>
      </c>
      <c r="N188" s="188" t="s">
        <v>39</v>
      </c>
      <c r="O188" s="66"/>
      <c r="P188" s="189">
        <f t="shared" ref="P188:P193" si="1">O188*H188</f>
        <v>0</v>
      </c>
      <c r="Q188" s="189">
        <v>0</v>
      </c>
      <c r="R188" s="189">
        <f t="shared" ref="R188:R193" si="2">Q188*H188</f>
        <v>0</v>
      </c>
      <c r="S188" s="189">
        <v>0</v>
      </c>
      <c r="T188" s="190">
        <f t="shared" ref="T188:T193" si="3"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253</v>
      </c>
      <c r="AT188" s="191" t="s">
        <v>159</v>
      </c>
      <c r="AU188" s="191" t="s">
        <v>77</v>
      </c>
      <c r="AY188" s="19" t="s">
        <v>156</v>
      </c>
      <c r="BE188" s="192">
        <f t="shared" ref="BE188:BE193" si="4">IF(N188="základní",J188,0)</f>
        <v>0</v>
      </c>
      <c r="BF188" s="192">
        <f t="shared" ref="BF188:BF193" si="5">IF(N188="snížená",J188,0)</f>
        <v>0</v>
      </c>
      <c r="BG188" s="192">
        <f t="shared" ref="BG188:BG193" si="6">IF(N188="zákl. přenesená",J188,0)</f>
        <v>0</v>
      </c>
      <c r="BH188" s="192">
        <f t="shared" ref="BH188:BH193" si="7">IF(N188="sníž. přenesená",J188,0)</f>
        <v>0</v>
      </c>
      <c r="BI188" s="192">
        <f t="shared" ref="BI188:BI193" si="8">IF(N188="nulová",J188,0)</f>
        <v>0</v>
      </c>
      <c r="BJ188" s="19" t="s">
        <v>75</v>
      </c>
      <c r="BK188" s="192">
        <f t="shared" ref="BK188:BK193" si="9">ROUND(I188*H188,2)</f>
        <v>0</v>
      </c>
      <c r="BL188" s="19" t="s">
        <v>253</v>
      </c>
      <c r="BM188" s="191" t="s">
        <v>1796</v>
      </c>
    </row>
    <row r="189" spans="1:65" s="2" customFormat="1" ht="24.2" customHeight="1">
      <c r="A189" s="36"/>
      <c r="B189" s="37"/>
      <c r="C189" s="230" t="s">
        <v>303</v>
      </c>
      <c r="D189" s="230" t="s">
        <v>300</v>
      </c>
      <c r="E189" s="231" t="s">
        <v>349</v>
      </c>
      <c r="F189" s="232" t="s">
        <v>350</v>
      </c>
      <c r="G189" s="233" t="s">
        <v>345</v>
      </c>
      <c r="H189" s="234">
        <v>6</v>
      </c>
      <c r="I189" s="235"/>
      <c r="J189" s="236">
        <f t="shared" si="0"/>
        <v>0</v>
      </c>
      <c r="K189" s="232" t="s">
        <v>19</v>
      </c>
      <c r="L189" s="237"/>
      <c r="M189" s="238" t="s">
        <v>19</v>
      </c>
      <c r="N189" s="239" t="s">
        <v>39</v>
      </c>
      <c r="O189" s="66"/>
      <c r="P189" s="189">
        <f t="shared" si="1"/>
        <v>0</v>
      </c>
      <c r="Q189" s="189">
        <v>1.6E-2</v>
      </c>
      <c r="R189" s="189">
        <f t="shared" si="2"/>
        <v>9.6000000000000002E-2</v>
      </c>
      <c r="S189" s="189">
        <v>0</v>
      </c>
      <c r="T189" s="190">
        <f t="shared" si="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303</v>
      </c>
      <c r="AT189" s="191" t="s">
        <v>300</v>
      </c>
      <c r="AU189" s="191" t="s">
        <v>77</v>
      </c>
      <c r="AY189" s="19" t="s">
        <v>156</v>
      </c>
      <c r="BE189" s="192">
        <f t="shared" si="4"/>
        <v>0</v>
      </c>
      <c r="BF189" s="192">
        <f t="shared" si="5"/>
        <v>0</v>
      </c>
      <c r="BG189" s="192">
        <f t="shared" si="6"/>
        <v>0</v>
      </c>
      <c r="BH189" s="192">
        <f t="shared" si="7"/>
        <v>0</v>
      </c>
      <c r="BI189" s="192">
        <f t="shared" si="8"/>
        <v>0</v>
      </c>
      <c r="BJ189" s="19" t="s">
        <v>75</v>
      </c>
      <c r="BK189" s="192">
        <f t="shared" si="9"/>
        <v>0</v>
      </c>
      <c r="BL189" s="19" t="s">
        <v>253</v>
      </c>
      <c r="BM189" s="191" t="s">
        <v>1797</v>
      </c>
    </row>
    <row r="190" spans="1:65" s="2" customFormat="1" ht="37.9" customHeight="1">
      <c r="A190" s="36"/>
      <c r="B190" s="37"/>
      <c r="C190" s="180" t="s">
        <v>348</v>
      </c>
      <c r="D190" s="180" t="s">
        <v>159</v>
      </c>
      <c r="E190" s="181" t="s">
        <v>1798</v>
      </c>
      <c r="F190" s="182" t="s">
        <v>1799</v>
      </c>
      <c r="G190" s="183" t="s">
        <v>345</v>
      </c>
      <c r="H190" s="184">
        <v>1</v>
      </c>
      <c r="I190" s="185"/>
      <c r="J190" s="186">
        <f t="shared" si="0"/>
        <v>0</v>
      </c>
      <c r="K190" s="182" t="s">
        <v>163</v>
      </c>
      <c r="L190" s="41"/>
      <c r="M190" s="187" t="s">
        <v>19</v>
      </c>
      <c r="N190" s="188" t="s">
        <v>39</v>
      </c>
      <c r="O190" s="66"/>
      <c r="P190" s="189">
        <f t="shared" si="1"/>
        <v>0</v>
      </c>
      <c r="Q190" s="189">
        <v>0</v>
      </c>
      <c r="R190" s="189">
        <f t="shared" si="2"/>
        <v>0</v>
      </c>
      <c r="S190" s="189">
        <v>0</v>
      </c>
      <c r="T190" s="190">
        <f t="shared" si="3"/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253</v>
      </c>
      <c r="AT190" s="191" t="s">
        <v>159</v>
      </c>
      <c r="AU190" s="191" t="s">
        <v>77</v>
      </c>
      <c r="AY190" s="19" t="s">
        <v>156</v>
      </c>
      <c r="BE190" s="192">
        <f t="shared" si="4"/>
        <v>0</v>
      </c>
      <c r="BF190" s="192">
        <f t="shared" si="5"/>
        <v>0</v>
      </c>
      <c r="BG190" s="192">
        <f t="shared" si="6"/>
        <v>0</v>
      </c>
      <c r="BH190" s="192">
        <f t="shared" si="7"/>
        <v>0</v>
      </c>
      <c r="BI190" s="192">
        <f t="shared" si="8"/>
        <v>0</v>
      </c>
      <c r="BJ190" s="19" t="s">
        <v>75</v>
      </c>
      <c r="BK190" s="192">
        <f t="shared" si="9"/>
        <v>0</v>
      </c>
      <c r="BL190" s="19" t="s">
        <v>253</v>
      </c>
      <c r="BM190" s="191" t="s">
        <v>1800</v>
      </c>
    </row>
    <row r="191" spans="1:65" s="2" customFormat="1" ht="24.2" customHeight="1">
      <c r="A191" s="36"/>
      <c r="B191" s="37"/>
      <c r="C191" s="230" t="s">
        <v>352</v>
      </c>
      <c r="D191" s="230" t="s">
        <v>300</v>
      </c>
      <c r="E191" s="231" t="s">
        <v>1801</v>
      </c>
      <c r="F191" s="232" t="s">
        <v>1802</v>
      </c>
      <c r="G191" s="233" t="s">
        <v>345</v>
      </c>
      <c r="H191" s="234">
        <v>1</v>
      </c>
      <c r="I191" s="235"/>
      <c r="J191" s="236">
        <f t="shared" si="0"/>
        <v>0</v>
      </c>
      <c r="K191" s="232" t="s">
        <v>163</v>
      </c>
      <c r="L191" s="237"/>
      <c r="M191" s="238" t="s">
        <v>19</v>
      </c>
      <c r="N191" s="239" t="s">
        <v>39</v>
      </c>
      <c r="O191" s="66"/>
      <c r="P191" s="189">
        <f t="shared" si="1"/>
        <v>0</v>
      </c>
      <c r="Q191" s="189">
        <v>3.2000000000000001E-2</v>
      </c>
      <c r="R191" s="189">
        <f t="shared" si="2"/>
        <v>3.2000000000000001E-2</v>
      </c>
      <c r="S191" s="189">
        <v>0</v>
      </c>
      <c r="T191" s="190">
        <f t="shared" si="3"/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303</v>
      </c>
      <c r="AT191" s="191" t="s">
        <v>300</v>
      </c>
      <c r="AU191" s="191" t="s">
        <v>77</v>
      </c>
      <c r="AY191" s="19" t="s">
        <v>156</v>
      </c>
      <c r="BE191" s="192">
        <f t="shared" si="4"/>
        <v>0</v>
      </c>
      <c r="BF191" s="192">
        <f t="shared" si="5"/>
        <v>0</v>
      </c>
      <c r="BG191" s="192">
        <f t="shared" si="6"/>
        <v>0</v>
      </c>
      <c r="BH191" s="192">
        <f t="shared" si="7"/>
        <v>0</v>
      </c>
      <c r="BI191" s="192">
        <f t="shared" si="8"/>
        <v>0</v>
      </c>
      <c r="BJ191" s="19" t="s">
        <v>75</v>
      </c>
      <c r="BK191" s="192">
        <f t="shared" si="9"/>
        <v>0</v>
      </c>
      <c r="BL191" s="19" t="s">
        <v>253</v>
      </c>
      <c r="BM191" s="191" t="s">
        <v>1803</v>
      </c>
    </row>
    <row r="192" spans="1:65" s="2" customFormat="1" ht="14.45" customHeight="1">
      <c r="A192" s="36"/>
      <c r="B192" s="37"/>
      <c r="C192" s="180" t="s">
        <v>356</v>
      </c>
      <c r="D192" s="180" t="s">
        <v>159</v>
      </c>
      <c r="E192" s="181" t="s">
        <v>1804</v>
      </c>
      <c r="F192" s="182" t="s">
        <v>1805</v>
      </c>
      <c r="G192" s="183" t="s">
        <v>345</v>
      </c>
      <c r="H192" s="184">
        <v>1</v>
      </c>
      <c r="I192" s="185"/>
      <c r="J192" s="186">
        <f t="shared" si="0"/>
        <v>0</v>
      </c>
      <c r="K192" s="182" t="s">
        <v>19</v>
      </c>
      <c r="L192" s="41"/>
      <c r="M192" s="187" t="s">
        <v>19</v>
      </c>
      <c r="N192" s="188" t="s">
        <v>39</v>
      </c>
      <c r="O192" s="66"/>
      <c r="P192" s="189">
        <f t="shared" si="1"/>
        <v>0</v>
      </c>
      <c r="Q192" s="189">
        <v>0</v>
      </c>
      <c r="R192" s="189">
        <f t="shared" si="2"/>
        <v>0</v>
      </c>
      <c r="S192" s="189">
        <v>0</v>
      </c>
      <c r="T192" s="190">
        <f t="shared" si="3"/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253</v>
      </c>
      <c r="AT192" s="191" t="s">
        <v>159</v>
      </c>
      <c r="AU192" s="191" t="s">
        <v>77</v>
      </c>
      <c r="AY192" s="19" t="s">
        <v>156</v>
      </c>
      <c r="BE192" s="192">
        <f t="shared" si="4"/>
        <v>0</v>
      </c>
      <c r="BF192" s="192">
        <f t="shared" si="5"/>
        <v>0</v>
      </c>
      <c r="BG192" s="192">
        <f t="shared" si="6"/>
        <v>0</v>
      </c>
      <c r="BH192" s="192">
        <f t="shared" si="7"/>
        <v>0</v>
      </c>
      <c r="BI192" s="192">
        <f t="shared" si="8"/>
        <v>0</v>
      </c>
      <c r="BJ192" s="19" t="s">
        <v>75</v>
      </c>
      <c r="BK192" s="192">
        <f t="shared" si="9"/>
        <v>0</v>
      </c>
      <c r="BL192" s="19" t="s">
        <v>253</v>
      </c>
      <c r="BM192" s="191" t="s">
        <v>1806</v>
      </c>
    </row>
    <row r="193" spans="1:65" s="2" customFormat="1" ht="49.15" customHeight="1">
      <c r="A193" s="36"/>
      <c r="B193" s="37"/>
      <c r="C193" s="180" t="s">
        <v>360</v>
      </c>
      <c r="D193" s="180" t="s">
        <v>159</v>
      </c>
      <c r="E193" s="181" t="s">
        <v>1807</v>
      </c>
      <c r="F193" s="182" t="s">
        <v>1808</v>
      </c>
      <c r="G193" s="183" t="s">
        <v>345</v>
      </c>
      <c r="H193" s="184">
        <v>6</v>
      </c>
      <c r="I193" s="185"/>
      <c r="J193" s="186">
        <f t="shared" si="0"/>
        <v>0</v>
      </c>
      <c r="K193" s="182" t="s">
        <v>163</v>
      </c>
      <c r="L193" s="41"/>
      <c r="M193" s="187" t="s">
        <v>19</v>
      </c>
      <c r="N193" s="188" t="s">
        <v>39</v>
      </c>
      <c r="O193" s="66"/>
      <c r="P193" s="189">
        <f t="shared" si="1"/>
        <v>0</v>
      </c>
      <c r="Q193" s="189">
        <v>0</v>
      </c>
      <c r="R193" s="189">
        <f t="shared" si="2"/>
        <v>0</v>
      </c>
      <c r="S193" s="189">
        <v>2.4E-2</v>
      </c>
      <c r="T193" s="190">
        <f t="shared" si="3"/>
        <v>0.14400000000000002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253</v>
      </c>
      <c r="AT193" s="191" t="s">
        <v>159</v>
      </c>
      <c r="AU193" s="191" t="s">
        <v>77</v>
      </c>
      <c r="AY193" s="19" t="s">
        <v>156</v>
      </c>
      <c r="BE193" s="192">
        <f t="shared" si="4"/>
        <v>0</v>
      </c>
      <c r="BF193" s="192">
        <f t="shared" si="5"/>
        <v>0</v>
      </c>
      <c r="BG193" s="192">
        <f t="shared" si="6"/>
        <v>0</v>
      </c>
      <c r="BH193" s="192">
        <f t="shared" si="7"/>
        <v>0</v>
      </c>
      <c r="BI193" s="192">
        <f t="shared" si="8"/>
        <v>0</v>
      </c>
      <c r="BJ193" s="19" t="s">
        <v>75</v>
      </c>
      <c r="BK193" s="192">
        <f t="shared" si="9"/>
        <v>0</v>
      </c>
      <c r="BL193" s="19" t="s">
        <v>253</v>
      </c>
      <c r="BM193" s="191" t="s">
        <v>1809</v>
      </c>
    </row>
    <row r="194" spans="1:65" s="13" customFormat="1" ht="11.25">
      <c r="B194" s="193"/>
      <c r="C194" s="194"/>
      <c r="D194" s="195" t="s">
        <v>166</v>
      </c>
      <c r="E194" s="196" t="s">
        <v>19</v>
      </c>
      <c r="F194" s="197" t="s">
        <v>1810</v>
      </c>
      <c r="G194" s="194"/>
      <c r="H194" s="198">
        <v>1</v>
      </c>
      <c r="I194" s="199"/>
      <c r="J194" s="194"/>
      <c r="K194" s="194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166</v>
      </c>
      <c r="AU194" s="204" t="s">
        <v>77</v>
      </c>
      <c r="AV194" s="13" t="s">
        <v>77</v>
      </c>
      <c r="AW194" s="13" t="s">
        <v>30</v>
      </c>
      <c r="AX194" s="13" t="s">
        <v>68</v>
      </c>
      <c r="AY194" s="204" t="s">
        <v>156</v>
      </c>
    </row>
    <row r="195" spans="1:65" s="13" customFormat="1" ht="11.25">
      <c r="B195" s="193"/>
      <c r="C195" s="194"/>
      <c r="D195" s="195" t="s">
        <v>166</v>
      </c>
      <c r="E195" s="196" t="s">
        <v>19</v>
      </c>
      <c r="F195" s="197" t="s">
        <v>1811</v>
      </c>
      <c r="G195" s="194"/>
      <c r="H195" s="198">
        <v>1</v>
      </c>
      <c r="I195" s="199"/>
      <c r="J195" s="194"/>
      <c r="K195" s="194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166</v>
      </c>
      <c r="AU195" s="204" t="s">
        <v>77</v>
      </c>
      <c r="AV195" s="13" t="s">
        <v>77</v>
      </c>
      <c r="AW195" s="13" t="s">
        <v>30</v>
      </c>
      <c r="AX195" s="13" t="s">
        <v>68</v>
      </c>
      <c r="AY195" s="204" t="s">
        <v>156</v>
      </c>
    </row>
    <row r="196" spans="1:65" s="13" customFormat="1" ht="11.25">
      <c r="B196" s="193"/>
      <c r="C196" s="194"/>
      <c r="D196" s="195" t="s">
        <v>166</v>
      </c>
      <c r="E196" s="196" t="s">
        <v>19</v>
      </c>
      <c r="F196" s="197" t="s">
        <v>1812</v>
      </c>
      <c r="G196" s="194"/>
      <c r="H196" s="198">
        <v>2</v>
      </c>
      <c r="I196" s="199"/>
      <c r="J196" s="194"/>
      <c r="K196" s="194"/>
      <c r="L196" s="200"/>
      <c r="M196" s="201"/>
      <c r="N196" s="202"/>
      <c r="O196" s="202"/>
      <c r="P196" s="202"/>
      <c r="Q196" s="202"/>
      <c r="R196" s="202"/>
      <c r="S196" s="202"/>
      <c r="T196" s="203"/>
      <c r="AT196" s="204" t="s">
        <v>166</v>
      </c>
      <c r="AU196" s="204" t="s">
        <v>77</v>
      </c>
      <c r="AV196" s="13" t="s">
        <v>77</v>
      </c>
      <c r="AW196" s="13" t="s">
        <v>30</v>
      </c>
      <c r="AX196" s="13" t="s">
        <v>68</v>
      </c>
      <c r="AY196" s="204" t="s">
        <v>156</v>
      </c>
    </row>
    <row r="197" spans="1:65" s="13" customFormat="1" ht="11.25">
      <c r="B197" s="193"/>
      <c r="C197" s="194"/>
      <c r="D197" s="195" t="s">
        <v>166</v>
      </c>
      <c r="E197" s="196" t="s">
        <v>19</v>
      </c>
      <c r="F197" s="197" t="s">
        <v>1813</v>
      </c>
      <c r="G197" s="194"/>
      <c r="H197" s="198">
        <v>2</v>
      </c>
      <c r="I197" s="199"/>
      <c r="J197" s="194"/>
      <c r="K197" s="194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166</v>
      </c>
      <c r="AU197" s="204" t="s">
        <v>77</v>
      </c>
      <c r="AV197" s="13" t="s">
        <v>77</v>
      </c>
      <c r="AW197" s="13" t="s">
        <v>30</v>
      </c>
      <c r="AX197" s="13" t="s">
        <v>68</v>
      </c>
      <c r="AY197" s="204" t="s">
        <v>156</v>
      </c>
    </row>
    <row r="198" spans="1:65" s="14" customFormat="1" ht="11.25">
      <c r="B198" s="205"/>
      <c r="C198" s="206"/>
      <c r="D198" s="195" t="s">
        <v>166</v>
      </c>
      <c r="E198" s="207" t="s">
        <v>19</v>
      </c>
      <c r="F198" s="208" t="s">
        <v>168</v>
      </c>
      <c r="G198" s="206"/>
      <c r="H198" s="209">
        <v>6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166</v>
      </c>
      <c r="AU198" s="215" t="s">
        <v>77</v>
      </c>
      <c r="AV198" s="14" t="s">
        <v>164</v>
      </c>
      <c r="AW198" s="14" t="s">
        <v>30</v>
      </c>
      <c r="AX198" s="14" t="s">
        <v>75</v>
      </c>
      <c r="AY198" s="215" t="s">
        <v>156</v>
      </c>
    </row>
    <row r="199" spans="1:65" s="2" customFormat="1" ht="49.15" customHeight="1">
      <c r="A199" s="36"/>
      <c r="B199" s="37"/>
      <c r="C199" s="180" t="s">
        <v>364</v>
      </c>
      <c r="D199" s="180" t="s">
        <v>159</v>
      </c>
      <c r="E199" s="181" t="s">
        <v>353</v>
      </c>
      <c r="F199" s="182" t="s">
        <v>354</v>
      </c>
      <c r="G199" s="183" t="s">
        <v>345</v>
      </c>
      <c r="H199" s="184">
        <v>1</v>
      </c>
      <c r="I199" s="185"/>
      <c r="J199" s="186">
        <f>ROUND(I199*H199,2)</f>
        <v>0</v>
      </c>
      <c r="K199" s="182" t="s">
        <v>163</v>
      </c>
      <c r="L199" s="41"/>
      <c r="M199" s="187" t="s">
        <v>19</v>
      </c>
      <c r="N199" s="188" t="s">
        <v>39</v>
      </c>
      <c r="O199" s="66"/>
      <c r="P199" s="189">
        <f>O199*H199</f>
        <v>0</v>
      </c>
      <c r="Q199" s="189">
        <v>0</v>
      </c>
      <c r="R199" s="189">
        <f>Q199*H199</f>
        <v>0</v>
      </c>
      <c r="S199" s="189">
        <v>2.8000000000000001E-2</v>
      </c>
      <c r="T199" s="190">
        <f>S199*H199</f>
        <v>2.8000000000000001E-2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253</v>
      </c>
      <c r="AT199" s="191" t="s">
        <v>159</v>
      </c>
      <c r="AU199" s="191" t="s">
        <v>77</v>
      </c>
      <c r="AY199" s="19" t="s">
        <v>156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75</v>
      </c>
      <c r="BK199" s="192">
        <f>ROUND(I199*H199,2)</f>
        <v>0</v>
      </c>
      <c r="BL199" s="19" t="s">
        <v>253</v>
      </c>
      <c r="BM199" s="191" t="s">
        <v>1814</v>
      </c>
    </row>
    <row r="200" spans="1:65" s="13" customFormat="1" ht="11.25">
      <c r="B200" s="193"/>
      <c r="C200" s="194"/>
      <c r="D200" s="195" t="s">
        <v>166</v>
      </c>
      <c r="E200" s="196" t="s">
        <v>19</v>
      </c>
      <c r="F200" s="197" t="s">
        <v>1815</v>
      </c>
      <c r="G200" s="194"/>
      <c r="H200" s="198">
        <v>1</v>
      </c>
      <c r="I200" s="199"/>
      <c r="J200" s="194"/>
      <c r="K200" s="194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166</v>
      </c>
      <c r="AU200" s="204" t="s">
        <v>77</v>
      </c>
      <c r="AV200" s="13" t="s">
        <v>77</v>
      </c>
      <c r="AW200" s="13" t="s">
        <v>30</v>
      </c>
      <c r="AX200" s="13" t="s">
        <v>68</v>
      </c>
      <c r="AY200" s="204" t="s">
        <v>156</v>
      </c>
    </row>
    <row r="201" spans="1:65" s="14" customFormat="1" ht="11.25">
      <c r="B201" s="205"/>
      <c r="C201" s="206"/>
      <c r="D201" s="195" t="s">
        <v>166</v>
      </c>
      <c r="E201" s="207" t="s">
        <v>19</v>
      </c>
      <c r="F201" s="208" t="s">
        <v>168</v>
      </c>
      <c r="G201" s="206"/>
      <c r="H201" s="209">
        <v>1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166</v>
      </c>
      <c r="AU201" s="215" t="s">
        <v>77</v>
      </c>
      <c r="AV201" s="14" t="s">
        <v>164</v>
      </c>
      <c r="AW201" s="14" t="s">
        <v>30</v>
      </c>
      <c r="AX201" s="14" t="s">
        <v>75</v>
      </c>
      <c r="AY201" s="215" t="s">
        <v>156</v>
      </c>
    </row>
    <row r="202" spans="1:65" s="2" customFormat="1" ht="14.45" customHeight="1">
      <c r="A202" s="36"/>
      <c r="B202" s="37"/>
      <c r="C202" s="180" t="s">
        <v>370</v>
      </c>
      <c r="D202" s="180" t="s">
        <v>159</v>
      </c>
      <c r="E202" s="181" t="s">
        <v>1816</v>
      </c>
      <c r="F202" s="182" t="s">
        <v>1817</v>
      </c>
      <c r="G202" s="183" t="s">
        <v>1314</v>
      </c>
      <c r="H202" s="184">
        <v>1</v>
      </c>
      <c r="I202" s="185"/>
      <c r="J202" s="186">
        <f>ROUND(I202*H202,2)</f>
        <v>0</v>
      </c>
      <c r="K202" s="182" t="s">
        <v>19</v>
      </c>
      <c r="L202" s="41"/>
      <c r="M202" s="187" t="s">
        <v>19</v>
      </c>
      <c r="N202" s="188" t="s">
        <v>39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253</v>
      </c>
      <c r="AT202" s="191" t="s">
        <v>159</v>
      </c>
      <c r="AU202" s="191" t="s">
        <v>77</v>
      </c>
      <c r="AY202" s="19" t="s">
        <v>156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75</v>
      </c>
      <c r="BK202" s="192">
        <f>ROUND(I202*H202,2)</f>
        <v>0</v>
      </c>
      <c r="BL202" s="19" t="s">
        <v>253</v>
      </c>
      <c r="BM202" s="191" t="s">
        <v>1818</v>
      </c>
    </row>
    <row r="203" spans="1:65" s="15" customFormat="1" ht="11.25">
      <c r="B203" s="216"/>
      <c r="C203" s="217"/>
      <c r="D203" s="195" t="s">
        <v>166</v>
      </c>
      <c r="E203" s="218" t="s">
        <v>19</v>
      </c>
      <c r="F203" s="219" t="s">
        <v>1819</v>
      </c>
      <c r="G203" s="217"/>
      <c r="H203" s="218" t="s">
        <v>19</v>
      </c>
      <c r="I203" s="220"/>
      <c r="J203" s="217"/>
      <c r="K203" s="217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166</v>
      </c>
      <c r="AU203" s="225" t="s">
        <v>77</v>
      </c>
      <c r="AV203" s="15" t="s">
        <v>75</v>
      </c>
      <c r="AW203" s="15" t="s">
        <v>30</v>
      </c>
      <c r="AX203" s="15" t="s">
        <v>68</v>
      </c>
      <c r="AY203" s="225" t="s">
        <v>156</v>
      </c>
    </row>
    <row r="204" spans="1:65" s="15" customFormat="1" ht="22.5">
      <c r="B204" s="216"/>
      <c r="C204" s="217"/>
      <c r="D204" s="195" t="s">
        <v>166</v>
      </c>
      <c r="E204" s="218" t="s">
        <v>19</v>
      </c>
      <c r="F204" s="219" t="s">
        <v>1820</v>
      </c>
      <c r="G204" s="217"/>
      <c r="H204" s="218" t="s">
        <v>19</v>
      </c>
      <c r="I204" s="220"/>
      <c r="J204" s="217"/>
      <c r="K204" s="217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166</v>
      </c>
      <c r="AU204" s="225" t="s">
        <v>77</v>
      </c>
      <c r="AV204" s="15" t="s">
        <v>75</v>
      </c>
      <c r="AW204" s="15" t="s">
        <v>30</v>
      </c>
      <c r="AX204" s="15" t="s">
        <v>68</v>
      </c>
      <c r="AY204" s="225" t="s">
        <v>156</v>
      </c>
    </row>
    <row r="205" spans="1:65" s="13" customFormat="1" ht="11.25">
      <c r="B205" s="193"/>
      <c r="C205" s="194"/>
      <c r="D205" s="195" t="s">
        <v>166</v>
      </c>
      <c r="E205" s="196" t="s">
        <v>19</v>
      </c>
      <c r="F205" s="197" t="s">
        <v>75</v>
      </c>
      <c r="G205" s="194"/>
      <c r="H205" s="198">
        <v>1</v>
      </c>
      <c r="I205" s="199"/>
      <c r="J205" s="194"/>
      <c r="K205" s="194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166</v>
      </c>
      <c r="AU205" s="204" t="s">
        <v>77</v>
      </c>
      <c r="AV205" s="13" t="s">
        <v>77</v>
      </c>
      <c r="AW205" s="13" t="s">
        <v>30</v>
      </c>
      <c r="AX205" s="13" t="s">
        <v>68</v>
      </c>
      <c r="AY205" s="204" t="s">
        <v>156</v>
      </c>
    </row>
    <row r="206" spans="1:65" s="14" customFormat="1" ht="11.25">
      <c r="B206" s="205"/>
      <c r="C206" s="206"/>
      <c r="D206" s="195" t="s">
        <v>166</v>
      </c>
      <c r="E206" s="207" t="s">
        <v>19</v>
      </c>
      <c r="F206" s="208" t="s">
        <v>168</v>
      </c>
      <c r="G206" s="206"/>
      <c r="H206" s="209">
        <v>1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166</v>
      </c>
      <c r="AU206" s="215" t="s">
        <v>77</v>
      </c>
      <c r="AV206" s="14" t="s">
        <v>164</v>
      </c>
      <c r="AW206" s="14" t="s">
        <v>30</v>
      </c>
      <c r="AX206" s="14" t="s">
        <v>75</v>
      </c>
      <c r="AY206" s="215" t="s">
        <v>156</v>
      </c>
    </row>
    <row r="207" spans="1:65" s="2" customFormat="1" ht="49.15" customHeight="1">
      <c r="A207" s="36"/>
      <c r="B207" s="37"/>
      <c r="C207" s="180" t="s">
        <v>376</v>
      </c>
      <c r="D207" s="180" t="s">
        <v>159</v>
      </c>
      <c r="E207" s="181" t="s">
        <v>357</v>
      </c>
      <c r="F207" s="182" t="s">
        <v>358</v>
      </c>
      <c r="G207" s="183" t="s">
        <v>251</v>
      </c>
      <c r="H207" s="184">
        <v>0.128</v>
      </c>
      <c r="I207" s="185"/>
      <c r="J207" s="186">
        <f>ROUND(I207*H207,2)</f>
        <v>0</v>
      </c>
      <c r="K207" s="182" t="s">
        <v>163</v>
      </c>
      <c r="L207" s="41"/>
      <c r="M207" s="187" t="s">
        <v>19</v>
      </c>
      <c r="N207" s="188" t="s">
        <v>39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253</v>
      </c>
      <c r="AT207" s="191" t="s">
        <v>159</v>
      </c>
      <c r="AU207" s="191" t="s">
        <v>77</v>
      </c>
      <c r="AY207" s="19" t="s">
        <v>156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75</v>
      </c>
      <c r="BK207" s="192">
        <f>ROUND(I207*H207,2)</f>
        <v>0</v>
      </c>
      <c r="BL207" s="19" t="s">
        <v>253</v>
      </c>
      <c r="BM207" s="191" t="s">
        <v>1821</v>
      </c>
    </row>
    <row r="208" spans="1:65" s="2" customFormat="1" ht="49.15" customHeight="1">
      <c r="A208" s="36"/>
      <c r="B208" s="37"/>
      <c r="C208" s="180" t="s">
        <v>381</v>
      </c>
      <c r="D208" s="180" t="s">
        <v>159</v>
      </c>
      <c r="E208" s="181" t="s">
        <v>361</v>
      </c>
      <c r="F208" s="182" t="s">
        <v>362</v>
      </c>
      <c r="G208" s="183" t="s">
        <v>251</v>
      </c>
      <c r="H208" s="184">
        <v>0.128</v>
      </c>
      <c r="I208" s="185"/>
      <c r="J208" s="186">
        <f>ROUND(I208*H208,2)</f>
        <v>0</v>
      </c>
      <c r="K208" s="182" t="s">
        <v>163</v>
      </c>
      <c r="L208" s="41"/>
      <c r="M208" s="187" t="s">
        <v>19</v>
      </c>
      <c r="N208" s="188" t="s">
        <v>39</v>
      </c>
      <c r="O208" s="6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253</v>
      </c>
      <c r="AT208" s="191" t="s">
        <v>159</v>
      </c>
      <c r="AU208" s="191" t="s">
        <v>77</v>
      </c>
      <c r="AY208" s="19" t="s">
        <v>156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75</v>
      </c>
      <c r="BK208" s="192">
        <f>ROUND(I208*H208,2)</f>
        <v>0</v>
      </c>
      <c r="BL208" s="19" t="s">
        <v>253</v>
      </c>
      <c r="BM208" s="191" t="s">
        <v>1822</v>
      </c>
    </row>
    <row r="209" spans="1:65" s="12" customFormat="1" ht="22.9" customHeight="1">
      <c r="B209" s="164"/>
      <c r="C209" s="165"/>
      <c r="D209" s="166" t="s">
        <v>67</v>
      </c>
      <c r="E209" s="178" t="s">
        <v>368</v>
      </c>
      <c r="F209" s="178" t="s">
        <v>369</v>
      </c>
      <c r="G209" s="165"/>
      <c r="H209" s="165"/>
      <c r="I209" s="168"/>
      <c r="J209" s="179">
        <f>BK209</f>
        <v>0</v>
      </c>
      <c r="K209" s="165"/>
      <c r="L209" s="170"/>
      <c r="M209" s="171"/>
      <c r="N209" s="172"/>
      <c r="O209" s="172"/>
      <c r="P209" s="173">
        <f>SUM(P210:P231)</f>
        <v>0</v>
      </c>
      <c r="Q209" s="172"/>
      <c r="R209" s="173">
        <f>SUM(R210:R231)</f>
        <v>0.92316487999999997</v>
      </c>
      <c r="S209" s="172"/>
      <c r="T209" s="174">
        <f>SUM(T210:T231)</f>
        <v>0</v>
      </c>
      <c r="AR209" s="175" t="s">
        <v>77</v>
      </c>
      <c r="AT209" s="176" t="s">
        <v>67</v>
      </c>
      <c r="AU209" s="176" t="s">
        <v>75</v>
      </c>
      <c r="AY209" s="175" t="s">
        <v>156</v>
      </c>
      <c r="BK209" s="177">
        <f>SUM(BK210:BK231)</f>
        <v>0</v>
      </c>
    </row>
    <row r="210" spans="1:65" s="2" customFormat="1" ht="37.9" customHeight="1">
      <c r="A210" s="36"/>
      <c r="B210" s="37"/>
      <c r="C210" s="180" t="s">
        <v>386</v>
      </c>
      <c r="D210" s="180" t="s">
        <v>159</v>
      </c>
      <c r="E210" s="181" t="s">
        <v>1823</v>
      </c>
      <c r="F210" s="182" t="s">
        <v>1824</v>
      </c>
      <c r="G210" s="183" t="s">
        <v>162</v>
      </c>
      <c r="H210" s="184">
        <v>26.506</v>
      </c>
      <c r="I210" s="185"/>
      <c r="J210" s="186">
        <f>ROUND(I210*H210,2)</f>
        <v>0</v>
      </c>
      <c r="K210" s="182" t="s">
        <v>163</v>
      </c>
      <c r="L210" s="41"/>
      <c r="M210" s="187" t="s">
        <v>19</v>
      </c>
      <c r="N210" s="188" t="s">
        <v>39</v>
      </c>
      <c r="O210" s="66"/>
      <c r="P210" s="189">
        <f>O210*H210</f>
        <v>0</v>
      </c>
      <c r="Q210" s="189">
        <v>7.5799999999999999E-3</v>
      </c>
      <c r="R210" s="189">
        <f>Q210*H210</f>
        <v>0.20091548000000001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253</v>
      </c>
      <c r="AT210" s="191" t="s">
        <v>159</v>
      </c>
      <c r="AU210" s="191" t="s">
        <v>77</v>
      </c>
      <c r="AY210" s="19" t="s">
        <v>156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75</v>
      </c>
      <c r="BK210" s="192">
        <f>ROUND(I210*H210,2)</f>
        <v>0</v>
      </c>
      <c r="BL210" s="19" t="s">
        <v>253</v>
      </c>
      <c r="BM210" s="191" t="s">
        <v>1825</v>
      </c>
    </row>
    <row r="211" spans="1:65" s="13" customFormat="1" ht="11.25">
      <c r="B211" s="193"/>
      <c r="C211" s="194"/>
      <c r="D211" s="195" t="s">
        <v>166</v>
      </c>
      <c r="E211" s="196" t="s">
        <v>19</v>
      </c>
      <c r="F211" s="197" t="s">
        <v>1757</v>
      </c>
      <c r="G211" s="194"/>
      <c r="H211" s="198">
        <v>9.1199999999999992</v>
      </c>
      <c r="I211" s="199"/>
      <c r="J211" s="194"/>
      <c r="K211" s="194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166</v>
      </c>
      <c r="AU211" s="204" t="s">
        <v>77</v>
      </c>
      <c r="AV211" s="13" t="s">
        <v>77</v>
      </c>
      <c r="AW211" s="13" t="s">
        <v>30</v>
      </c>
      <c r="AX211" s="13" t="s">
        <v>68</v>
      </c>
      <c r="AY211" s="204" t="s">
        <v>156</v>
      </c>
    </row>
    <row r="212" spans="1:65" s="13" customFormat="1" ht="11.25">
      <c r="B212" s="193"/>
      <c r="C212" s="194"/>
      <c r="D212" s="195" t="s">
        <v>166</v>
      </c>
      <c r="E212" s="196" t="s">
        <v>19</v>
      </c>
      <c r="F212" s="197" t="s">
        <v>1758</v>
      </c>
      <c r="G212" s="194"/>
      <c r="H212" s="198">
        <v>3.8570000000000002</v>
      </c>
      <c r="I212" s="199"/>
      <c r="J212" s="194"/>
      <c r="K212" s="194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166</v>
      </c>
      <c r="AU212" s="204" t="s">
        <v>77</v>
      </c>
      <c r="AV212" s="13" t="s">
        <v>77</v>
      </c>
      <c r="AW212" s="13" t="s">
        <v>30</v>
      </c>
      <c r="AX212" s="13" t="s">
        <v>68</v>
      </c>
      <c r="AY212" s="204" t="s">
        <v>156</v>
      </c>
    </row>
    <row r="213" spans="1:65" s="13" customFormat="1" ht="11.25">
      <c r="B213" s="193"/>
      <c r="C213" s="194"/>
      <c r="D213" s="195" t="s">
        <v>166</v>
      </c>
      <c r="E213" s="196" t="s">
        <v>19</v>
      </c>
      <c r="F213" s="197" t="s">
        <v>1826</v>
      </c>
      <c r="G213" s="194"/>
      <c r="H213" s="198">
        <v>2.0139999999999998</v>
      </c>
      <c r="I213" s="199"/>
      <c r="J213" s="194"/>
      <c r="K213" s="194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166</v>
      </c>
      <c r="AU213" s="204" t="s">
        <v>77</v>
      </c>
      <c r="AV213" s="13" t="s">
        <v>77</v>
      </c>
      <c r="AW213" s="13" t="s">
        <v>30</v>
      </c>
      <c r="AX213" s="13" t="s">
        <v>68</v>
      </c>
      <c r="AY213" s="204" t="s">
        <v>156</v>
      </c>
    </row>
    <row r="214" spans="1:65" s="13" customFormat="1" ht="11.25">
      <c r="B214" s="193"/>
      <c r="C214" s="194"/>
      <c r="D214" s="195" t="s">
        <v>166</v>
      </c>
      <c r="E214" s="196" t="s">
        <v>19</v>
      </c>
      <c r="F214" s="197" t="s">
        <v>1827</v>
      </c>
      <c r="G214" s="194"/>
      <c r="H214" s="198">
        <v>11.515000000000001</v>
      </c>
      <c r="I214" s="199"/>
      <c r="J214" s="194"/>
      <c r="K214" s="194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166</v>
      </c>
      <c r="AU214" s="204" t="s">
        <v>77</v>
      </c>
      <c r="AV214" s="13" t="s">
        <v>77</v>
      </c>
      <c r="AW214" s="13" t="s">
        <v>30</v>
      </c>
      <c r="AX214" s="13" t="s">
        <v>68</v>
      </c>
      <c r="AY214" s="204" t="s">
        <v>156</v>
      </c>
    </row>
    <row r="215" spans="1:65" s="14" customFormat="1" ht="11.25">
      <c r="B215" s="205"/>
      <c r="C215" s="206"/>
      <c r="D215" s="195" t="s">
        <v>166</v>
      </c>
      <c r="E215" s="207" t="s">
        <v>19</v>
      </c>
      <c r="F215" s="208" t="s">
        <v>168</v>
      </c>
      <c r="G215" s="206"/>
      <c r="H215" s="209">
        <v>26.506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166</v>
      </c>
      <c r="AU215" s="215" t="s">
        <v>77</v>
      </c>
      <c r="AV215" s="14" t="s">
        <v>164</v>
      </c>
      <c r="AW215" s="14" t="s">
        <v>30</v>
      </c>
      <c r="AX215" s="14" t="s">
        <v>75</v>
      </c>
      <c r="AY215" s="215" t="s">
        <v>156</v>
      </c>
    </row>
    <row r="216" spans="1:65" s="2" customFormat="1" ht="37.9" customHeight="1">
      <c r="A216" s="36"/>
      <c r="B216" s="37"/>
      <c r="C216" s="180" t="s">
        <v>390</v>
      </c>
      <c r="D216" s="180" t="s">
        <v>159</v>
      </c>
      <c r="E216" s="181" t="s">
        <v>1828</v>
      </c>
      <c r="F216" s="182" t="s">
        <v>1829</v>
      </c>
      <c r="G216" s="183" t="s">
        <v>162</v>
      </c>
      <c r="H216" s="184">
        <v>26.506</v>
      </c>
      <c r="I216" s="185"/>
      <c r="J216" s="186">
        <f>ROUND(I216*H216,2)</f>
        <v>0</v>
      </c>
      <c r="K216" s="182" t="s">
        <v>163</v>
      </c>
      <c r="L216" s="41"/>
      <c r="M216" s="187" t="s">
        <v>19</v>
      </c>
      <c r="N216" s="188" t="s">
        <v>39</v>
      </c>
      <c r="O216" s="66"/>
      <c r="P216" s="189">
        <f>O216*H216</f>
        <v>0</v>
      </c>
      <c r="Q216" s="189">
        <v>7.4999999999999997E-3</v>
      </c>
      <c r="R216" s="189">
        <f>Q216*H216</f>
        <v>0.198795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253</v>
      </c>
      <c r="AT216" s="191" t="s">
        <v>159</v>
      </c>
      <c r="AU216" s="191" t="s">
        <v>77</v>
      </c>
      <c r="AY216" s="19" t="s">
        <v>156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75</v>
      </c>
      <c r="BK216" s="192">
        <f>ROUND(I216*H216,2)</f>
        <v>0</v>
      </c>
      <c r="BL216" s="19" t="s">
        <v>253</v>
      </c>
      <c r="BM216" s="191" t="s">
        <v>1830</v>
      </c>
    </row>
    <row r="217" spans="1:65" s="13" customFormat="1" ht="11.25">
      <c r="B217" s="193"/>
      <c r="C217" s="194"/>
      <c r="D217" s="195" t="s">
        <v>166</v>
      </c>
      <c r="E217" s="196" t="s">
        <v>19</v>
      </c>
      <c r="F217" s="197" t="s">
        <v>1831</v>
      </c>
      <c r="G217" s="194"/>
      <c r="H217" s="198">
        <v>9.1199999999999992</v>
      </c>
      <c r="I217" s="199"/>
      <c r="J217" s="194"/>
      <c r="K217" s="194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166</v>
      </c>
      <c r="AU217" s="204" t="s">
        <v>77</v>
      </c>
      <c r="AV217" s="13" t="s">
        <v>77</v>
      </c>
      <c r="AW217" s="13" t="s">
        <v>30</v>
      </c>
      <c r="AX217" s="13" t="s">
        <v>68</v>
      </c>
      <c r="AY217" s="204" t="s">
        <v>156</v>
      </c>
    </row>
    <row r="218" spans="1:65" s="13" customFormat="1" ht="11.25">
      <c r="B218" s="193"/>
      <c r="C218" s="194"/>
      <c r="D218" s="195" t="s">
        <v>166</v>
      </c>
      <c r="E218" s="196" t="s">
        <v>19</v>
      </c>
      <c r="F218" s="197" t="s">
        <v>1832</v>
      </c>
      <c r="G218" s="194"/>
      <c r="H218" s="198">
        <v>11.515000000000001</v>
      </c>
      <c r="I218" s="199"/>
      <c r="J218" s="194"/>
      <c r="K218" s="194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166</v>
      </c>
      <c r="AU218" s="204" t="s">
        <v>77</v>
      </c>
      <c r="AV218" s="13" t="s">
        <v>77</v>
      </c>
      <c r="AW218" s="13" t="s">
        <v>30</v>
      </c>
      <c r="AX218" s="13" t="s">
        <v>68</v>
      </c>
      <c r="AY218" s="204" t="s">
        <v>156</v>
      </c>
    </row>
    <row r="219" spans="1:65" s="13" customFormat="1" ht="11.25">
      <c r="B219" s="193"/>
      <c r="C219" s="194"/>
      <c r="D219" s="195" t="s">
        <v>166</v>
      </c>
      <c r="E219" s="196" t="s">
        <v>19</v>
      </c>
      <c r="F219" s="197" t="s">
        <v>1833</v>
      </c>
      <c r="G219" s="194"/>
      <c r="H219" s="198">
        <v>3.8570000000000002</v>
      </c>
      <c r="I219" s="199"/>
      <c r="J219" s="194"/>
      <c r="K219" s="194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166</v>
      </c>
      <c r="AU219" s="204" t="s">
        <v>77</v>
      </c>
      <c r="AV219" s="13" t="s">
        <v>77</v>
      </c>
      <c r="AW219" s="13" t="s">
        <v>30</v>
      </c>
      <c r="AX219" s="13" t="s">
        <v>68</v>
      </c>
      <c r="AY219" s="204" t="s">
        <v>156</v>
      </c>
    </row>
    <row r="220" spans="1:65" s="13" customFormat="1" ht="11.25">
      <c r="B220" s="193"/>
      <c r="C220" s="194"/>
      <c r="D220" s="195" t="s">
        <v>166</v>
      </c>
      <c r="E220" s="196" t="s">
        <v>19</v>
      </c>
      <c r="F220" s="197" t="s">
        <v>1834</v>
      </c>
      <c r="G220" s="194"/>
      <c r="H220" s="198">
        <v>2.0139999999999998</v>
      </c>
      <c r="I220" s="199"/>
      <c r="J220" s="194"/>
      <c r="K220" s="194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166</v>
      </c>
      <c r="AU220" s="204" t="s">
        <v>77</v>
      </c>
      <c r="AV220" s="13" t="s">
        <v>77</v>
      </c>
      <c r="AW220" s="13" t="s">
        <v>30</v>
      </c>
      <c r="AX220" s="13" t="s">
        <v>68</v>
      </c>
      <c r="AY220" s="204" t="s">
        <v>156</v>
      </c>
    </row>
    <row r="221" spans="1:65" s="14" customFormat="1" ht="11.25">
      <c r="B221" s="205"/>
      <c r="C221" s="206"/>
      <c r="D221" s="195" t="s">
        <v>166</v>
      </c>
      <c r="E221" s="207" t="s">
        <v>19</v>
      </c>
      <c r="F221" s="208" t="s">
        <v>168</v>
      </c>
      <c r="G221" s="206"/>
      <c r="H221" s="209">
        <v>26.506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166</v>
      </c>
      <c r="AU221" s="215" t="s">
        <v>77</v>
      </c>
      <c r="AV221" s="14" t="s">
        <v>164</v>
      </c>
      <c r="AW221" s="14" t="s">
        <v>30</v>
      </c>
      <c r="AX221" s="14" t="s">
        <v>75</v>
      </c>
      <c r="AY221" s="215" t="s">
        <v>156</v>
      </c>
    </row>
    <row r="222" spans="1:65" s="2" customFormat="1" ht="24.2" customHeight="1">
      <c r="A222" s="36"/>
      <c r="B222" s="37"/>
      <c r="C222" s="230" t="s">
        <v>394</v>
      </c>
      <c r="D222" s="230" t="s">
        <v>300</v>
      </c>
      <c r="E222" s="231" t="s">
        <v>1835</v>
      </c>
      <c r="F222" s="232" t="s">
        <v>1836</v>
      </c>
      <c r="G222" s="233" t="s">
        <v>162</v>
      </c>
      <c r="H222" s="234">
        <v>29.157</v>
      </c>
      <c r="I222" s="235"/>
      <c r="J222" s="236">
        <f>ROUND(I222*H222,2)</f>
        <v>0</v>
      </c>
      <c r="K222" s="232" t="s">
        <v>163</v>
      </c>
      <c r="L222" s="237"/>
      <c r="M222" s="238" t="s">
        <v>19</v>
      </c>
      <c r="N222" s="239" t="s">
        <v>39</v>
      </c>
      <c r="O222" s="66"/>
      <c r="P222" s="189">
        <f>O222*H222</f>
        <v>0</v>
      </c>
      <c r="Q222" s="189">
        <v>1.77E-2</v>
      </c>
      <c r="R222" s="189">
        <f>Q222*H222</f>
        <v>0.51607890000000001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303</v>
      </c>
      <c r="AT222" s="191" t="s">
        <v>300</v>
      </c>
      <c r="AU222" s="191" t="s">
        <v>77</v>
      </c>
      <c r="AY222" s="19" t="s">
        <v>156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75</v>
      </c>
      <c r="BK222" s="192">
        <f>ROUND(I222*H222,2)</f>
        <v>0</v>
      </c>
      <c r="BL222" s="19" t="s">
        <v>253</v>
      </c>
      <c r="BM222" s="191" t="s">
        <v>1837</v>
      </c>
    </row>
    <row r="223" spans="1:65" s="13" customFormat="1" ht="11.25">
      <c r="B223" s="193"/>
      <c r="C223" s="194"/>
      <c r="D223" s="195" t="s">
        <v>166</v>
      </c>
      <c r="E223" s="196" t="s">
        <v>19</v>
      </c>
      <c r="F223" s="197" t="s">
        <v>1838</v>
      </c>
      <c r="G223" s="194"/>
      <c r="H223" s="198">
        <v>29.157</v>
      </c>
      <c r="I223" s="199"/>
      <c r="J223" s="194"/>
      <c r="K223" s="194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166</v>
      </c>
      <c r="AU223" s="204" t="s">
        <v>77</v>
      </c>
      <c r="AV223" s="13" t="s">
        <v>77</v>
      </c>
      <c r="AW223" s="13" t="s">
        <v>30</v>
      </c>
      <c r="AX223" s="13" t="s">
        <v>68</v>
      </c>
      <c r="AY223" s="204" t="s">
        <v>156</v>
      </c>
    </row>
    <row r="224" spans="1:65" s="14" customFormat="1" ht="11.25">
      <c r="B224" s="205"/>
      <c r="C224" s="206"/>
      <c r="D224" s="195" t="s">
        <v>166</v>
      </c>
      <c r="E224" s="207" t="s">
        <v>19</v>
      </c>
      <c r="F224" s="208" t="s">
        <v>168</v>
      </c>
      <c r="G224" s="206"/>
      <c r="H224" s="209">
        <v>29.157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166</v>
      </c>
      <c r="AU224" s="215" t="s">
        <v>77</v>
      </c>
      <c r="AV224" s="14" t="s">
        <v>164</v>
      </c>
      <c r="AW224" s="14" t="s">
        <v>30</v>
      </c>
      <c r="AX224" s="14" t="s">
        <v>75</v>
      </c>
      <c r="AY224" s="215" t="s">
        <v>156</v>
      </c>
    </row>
    <row r="225" spans="1:65" s="2" customFormat="1" ht="24.2" customHeight="1">
      <c r="A225" s="36"/>
      <c r="B225" s="37"/>
      <c r="C225" s="180" t="s">
        <v>400</v>
      </c>
      <c r="D225" s="180" t="s">
        <v>159</v>
      </c>
      <c r="E225" s="181" t="s">
        <v>1839</v>
      </c>
      <c r="F225" s="182" t="s">
        <v>1840</v>
      </c>
      <c r="G225" s="183" t="s">
        <v>162</v>
      </c>
      <c r="H225" s="184">
        <v>4.9169999999999998</v>
      </c>
      <c r="I225" s="185"/>
      <c r="J225" s="186">
        <f>ROUND(I225*H225,2)</f>
        <v>0</v>
      </c>
      <c r="K225" s="182" t="s">
        <v>163</v>
      </c>
      <c r="L225" s="41"/>
      <c r="M225" s="187" t="s">
        <v>19</v>
      </c>
      <c r="N225" s="188" t="s">
        <v>39</v>
      </c>
      <c r="O225" s="66"/>
      <c r="P225" s="189">
        <f>O225*H225</f>
        <v>0</v>
      </c>
      <c r="Q225" s="189">
        <v>1.5E-3</v>
      </c>
      <c r="R225" s="189">
        <f>Q225*H225</f>
        <v>7.3755000000000001E-3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253</v>
      </c>
      <c r="AT225" s="191" t="s">
        <v>159</v>
      </c>
      <c r="AU225" s="191" t="s">
        <v>77</v>
      </c>
      <c r="AY225" s="19" t="s">
        <v>156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75</v>
      </c>
      <c r="BK225" s="192">
        <f>ROUND(I225*H225,2)</f>
        <v>0</v>
      </c>
      <c r="BL225" s="19" t="s">
        <v>253</v>
      </c>
      <c r="BM225" s="191" t="s">
        <v>1841</v>
      </c>
    </row>
    <row r="226" spans="1:65" s="13" customFormat="1" ht="11.25">
      <c r="B226" s="193"/>
      <c r="C226" s="194"/>
      <c r="D226" s="195" t="s">
        <v>166</v>
      </c>
      <c r="E226" s="196" t="s">
        <v>19</v>
      </c>
      <c r="F226" s="197" t="s">
        <v>1833</v>
      </c>
      <c r="G226" s="194"/>
      <c r="H226" s="198">
        <v>3.8570000000000002</v>
      </c>
      <c r="I226" s="199"/>
      <c r="J226" s="194"/>
      <c r="K226" s="194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166</v>
      </c>
      <c r="AU226" s="204" t="s">
        <v>77</v>
      </c>
      <c r="AV226" s="13" t="s">
        <v>77</v>
      </c>
      <c r="AW226" s="13" t="s">
        <v>30</v>
      </c>
      <c r="AX226" s="13" t="s">
        <v>68</v>
      </c>
      <c r="AY226" s="204" t="s">
        <v>156</v>
      </c>
    </row>
    <row r="227" spans="1:65" s="13" customFormat="1" ht="11.25">
      <c r="B227" s="193"/>
      <c r="C227" s="194"/>
      <c r="D227" s="195" t="s">
        <v>166</v>
      </c>
      <c r="E227" s="196" t="s">
        <v>19</v>
      </c>
      <c r="F227" s="197" t="s">
        <v>1842</v>
      </c>
      <c r="G227" s="194"/>
      <c r="H227" s="198">
        <v>1.06</v>
      </c>
      <c r="I227" s="199"/>
      <c r="J227" s="194"/>
      <c r="K227" s="194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166</v>
      </c>
      <c r="AU227" s="204" t="s">
        <v>77</v>
      </c>
      <c r="AV227" s="13" t="s">
        <v>77</v>
      </c>
      <c r="AW227" s="13" t="s">
        <v>30</v>
      </c>
      <c r="AX227" s="13" t="s">
        <v>68</v>
      </c>
      <c r="AY227" s="204" t="s">
        <v>156</v>
      </c>
    </row>
    <row r="228" spans="1:65" s="14" customFormat="1" ht="11.25">
      <c r="B228" s="205"/>
      <c r="C228" s="206"/>
      <c r="D228" s="195" t="s">
        <v>166</v>
      </c>
      <c r="E228" s="207" t="s">
        <v>19</v>
      </c>
      <c r="F228" s="208" t="s">
        <v>168</v>
      </c>
      <c r="G228" s="206"/>
      <c r="H228" s="209">
        <v>4.9169999999999998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166</v>
      </c>
      <c r="AU228" s="215" t="s">
        <v>77</v>
      </c>
      <c r="AV228" s="14" t="s">
        <v>164</v>
      </c>
      <c r="AW228" s="14" t="s">
        <v>30</v>
      </c>
      <c r="AX228" s="14" t="s">
        <v>75</v>
      </c>
      <c r="AY228" s="215" t="s">
        <v>156</v>
      </c>
    </row>
    <row r="229" spans="1:65" s="2" customFormat="1" ht="49.15" customHeight="1">
      <c r="A229" s="36"/>
      <c r="B229" s="37"/>
      <c r="C229" s="180" t="s">
        <v>405</v>
      </c>
      <c r="D229" s="180" t="s">
        <v>159</v>
      </c>
      <c r="E229" s="181" t="s">
        <v>387</v>
      </c>
      <c r="F229" s="182" t="s">
        <v>388</v>
      </c>
      <c r="G229" s="183" t="s">
        <v>251</v>
      </c>
      <c r="H229" s="184">
        <v>0.92300000000000004</v>
      </c>
      <c r="I229" s="185"/>
      <c r="J229" s="186">
        <f>ROUND(I229*H229,2)</f>
        <v>0</v>
      </c>
      <c r="K229" s="182" t="s">
        <v>163</v>
      </c>
      <c r="L229" s="41"/>
      <c r="M229" s="187" t="s">
        <v>19</v>
      </c>
      <c r="N229" s="188" t="s">
        <v>39</v>
      </c>
      <c r="O229" s="6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253</v>
      </c>
      <c r="AT229" s="191" t="s">
        <v>159</v>
      </c>
      <c r="AU229" s="191" t="s">
        <v>77</v>
      </c>
      <c r="AY229" s="19" t="s">
        <v>156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75</v>
      </c>
      <c r="BK229" s="192">
        <f>ROUND(I229*H229,2)</f>
        <v>0</v>
      </c>
      <c r="BL229" s="19" t="s">
        <v>253</v>
      </c>
      <c r="BM229" s="191" t="s">
        <v>1843</v>
      </c>
    </row>
    <row r="230" spans="1:65" s="2" customFormat="1" ht="49.15" customHeight="1">
      <c r="A230" s="36"/>
      <c r="B230" s="37"/>
      <c r="C230" s="180" t="s">
        <v>412</v>
      </c>
      <c r="D230" s="180" t="s">
        <v>159</v>
      </c>
      <c r="E230" s="181" t="s">
        <v>391</v>
      </c>
      <c r="F230" s="182" t="s">
        <v>392</v>
      </c>
      <c r="G230" s="183" t="s">
        <v>251</v>
      </c>
      <c r="H230" s="184">
        <v>0.92300000000000004</v>
      </c>
      <c r="I230" s="185"/>
      <c r="J230" s="186">
        <f>ROUND(I230*H230,2)</f>
        <v>0</v>
      </c>
      <c r="K230" s="182" t="s">
        <v>163</v>
      </c>
      <c r="L230" s="41"/>
      <c r="M230" s="187" t="s">
        <v>19</v>
      </c>
      <c r="N230" s="188" t="s">
        <v>39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253</v>
      </c>
      <c r="AT230" s="191" t="s">
        <v>159</v>
      </c>
      <c r="AU230" s="191" t="s">
        <v>77</v>
      </c>
      <c r="AY230" s="19" t="s">
        <v>156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75</v>
      </c>
      <c r="BK230" s="192">
        <f>ROUND(I230*H230,2)</f>
        <v>0</v>
      </c>
      <c r="BL230" s="19" t="s">
        <v>253</v>
      </c>
      <c r="BM230" s="191" t="s">
        <v>1844</v>
      </c>
    </row>
    <row r="231" spans="1:65" s="2" customFormat="1" ht="49.15" customHeight="1">
      <c r="A231" s="36"/>
      <c r="B231" s="37"/>
      <c r="C231" s="180" t="s">
        <v>417</v>
      </c>
      <c r="D231" s="180" t="s">
        <v>159</v>
      </c>
      <c r="E231" s="181" t="s">
        <v>395</v>
      </c>
      <c r="F231" s="182" t="s">
        <v>396</v>
      </c>
      <c r="G231" s="183" t="s">
        <v>251</v>
      </c>
      <c r="H231" s="184">
        <v>0.92300000000000004</v>
      </c>
      <c r="I231" s="185"/>
      <c r="J231" s="186">
        <f>ROUND(I231*H231,2)</f>
        <v>0</v>
      </c>
      <c r="K231" s="182" t="s">
        <v>163</v>
      </c>
      <c r="L231" s="41"/>
      <c r="M231" s="187" t="s">
        <v>19</v>
      </c>
      <c r="N231" s="188" t="s">
        <v>39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253</v>
      </c>
      <c r="AT231" s="191" t="s">
        <v>159</v>
      </c>
      <c r="AU231" s="191" t="s">
        <v>77</v>
      </c>
      <c r="AY231" s="19" t="s">
        <v>156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75</v>
      </c>
      <c r="BK231" s="192">
        <f>ROUND(I231*H231,2)</f>
        <v>0</v>
      </c>
      <c r="BL231" s="19" t="s">
        <v>253</v>
      </c>
      <c r="BM231" s="191" t="s">
        <v>1845</v>
      </c>
    </row>
    <row r="232" spans="1:65" s="12" customFormat="1" ht="22.9" customHeight="1">
      <c r="B232" s="164"/>
      <c r="C232" s="165"/>
      <c r="D232" s="166" t="s">
        <v>67</v>
      </c>
      <c r="E232" s="178" t="s">
        <v>398</v>
      </c>
      <c r="F232" s="178" t="s">
        <v>399</v>
      </c>
      <c r="G232" s="165"/>
      <c r="H232" s="165"/>
      <c r="I232" s="168"/>
      <c r="J232" s="179">
        <f>BK232</f>
        <v>0</v>
      </c>
      <c r="K232" s="165"/>
      <c r="L232" s="170"/>
      <c r="M232" s="171"/>
      <c r="N232" s="172"/>
      <c r="O232" s="172"/>
      <c r="P232" s="173">
        <f>SUM(P233:P244)</f>
        <v>0</v>
      </c>
      <c r="Q232" s="172"/>
      <c r="R232" s="173">
        <f>SUM(R233:R244)</f>
        <v>1.3585400000000003E-2</v>
      </c>
      <c r="S232" s="172"/>
      <c r="T232" s="174">
        <f>SUM(T233:T244)</f>
        <v>6.3839999999999994E-2</v>
      </c>
      <c r="AR232" s="175" t="s">
        <v>77</v>
      </c>
      <c r="AT232" s="176" t="s">
        <v>67</v>
      </c>
      <c r="AU232" s="176" t="s">
        <v>75</v>
      </c>
      <c r="AY232" s="175" t="s">
        <v>156</v>
      </c>
      <c r="BK232" s="177">
        <f>SUM(BK233:BK244)</f>
        <v>0</v>
      </c>
    </row>
    <row r="233" spans="1:65" s="2" customFormat="1" ht="37.9" customHeight="1">
      <c r="A233" s="36"/>
      <c r="B233" s="37"/>
      <c r="C233" s="180" t="s">
        <v>421</v>
      </c>
      <c r="D233" s="180" t="s">
        <v>159</v>
      </c>
      <c r="E233" s="181" t="s">
        <v>1846</v>
      </c>
      <c r="F233" s="182" t="s">
        <v>1847</v>
      </c>
      <c r="G233" s="183" t="s">
        <v>162</v>
      </c>
      <c r="H233" s="184">
        <v>9.1199999999999992</v>
      </c>
      <c r="I233" s="185"/>
      <c r="J233" s="186">
        <f>ROUND(I233*H233,2)</f>
        <v>0</v>
      </c>
      <c r="K233" s="182" t="s">
        <v>163</v>
      </c>
      <c r="L233" s="41"/>
      <c r="M233" s="187" t="s">
        <v>19</v>
      </c>
      <c r="N233" s="188" t="s">
        <v>39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7.0000000000000001E-3</v>
      </c>
      <c r="T233" s="190">
        <f>S233*H233</f>
        <v>6.3839999999999994E-2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253</v>
      </c>
      <c r="AT233" s="191" t="s">
        <v>159</v>
      </c>
      <c r="AU233" s="191" t="s">
        <v>77</v>
      </c>
      <c r="AY233" s="19" t="s">
        <v>156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75</v>
      </c>
      <c r="BK233" s="192">
        <f>ROUND(I233*H233,2)</f>
        <v>0</v>
      </c>
      <c r="BL233" s="19" t="s">
        <v>253</v>
      </c>
      <c r="BM233" s="191" t="s">
        <v>1848</v>
      </c>
    </row>
    <row r="234" spans="1:65" s="15" customFormat="1" ht="11.25">
      <c r="B234" s="216"/>
      <c r="C234" s="217"/>
      <c r="D234" s="195" t="s">
        <v>166</v>
      </c>
      <c r="E234" s="218" t="s">
        <v>19</v>
      </c>
      <c r="F234" s="219" t="s">
        <v>1849</v>
      </c>
      <c r="G234" s="217"/>
      <c r="H234" s="218" t="s">
        <v>19</v>
      </c>
      <c r="I234" s="220"/>
      <c r="J234" s="217"/>
      <c r="K234" s="217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166</v>
      </c>
      <c r="AU234" s="225" t="s">
        <v>77</v>
      </c>
      <c r="AV234" s="15" t="s">
        <v>75</v>
      </c>
      <c r="AW234" s="15" t="s">
        <v>30</v>
      </c>
      <c r="AX234" s="15" t="s">
        <v>68</v>
      </c>
      <c r="AY234" s="225" t="s">
        <v>156</v>
      </c>
    </row>
    <row r="235" spans="1:65" s="13" customFormat="1" ht="11.25">
      <c r="B235" s="193"/>
      <c r="C235" s="194"/>
      <c r="D235" s="195" t="s">
        <v>166</v>
      </c>
      <c r="E235" s="196" t="s">
        <v>19</v>
      </c>
      <c r="F235" s="197" t="s">
        <v>1850</v>
      </c>
      <c r="G235" s="194"/>
      <c r="H235" s="198">
        <v>9.1199999999999992</v>
      </c>
      <c r="I235" s="199"/>
      <c r="J235" s="194"/>
      <c r="K235" s="194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166</v>
      </c>
      <c r="AU235" s="204" t="s">
        <v>77</v>
      </c>
      <c r="AV235" s="13" t="s">
        <v>77</v>
      </c>
      <c r="AW235" s="13" t="s">
        <v>30</v>
      </c>
      <c r="AX235" s="13" t="s">
        <v>68</v>
      </c>
      <c r="AY235" s="204" t="s">
        <v>156</v>
      </c>
    </row>
    <row r="236" spans="1:65" s="14" customFormat="1" ht="11.25">
      <c r="B236" s="205"/>
      <c r="C236" s="206"/>
      <c r="D236" s="195" t="s">
        <v>166</v>
      </c>
      <c r="E236" s="207" t="s">
        <v>19</v>
      </c>
      <c r="F236" s="208" t="s">
        <v>168</v>
      </c>
      <c r="G236" s="206"/>
      <c r="H236" s="209">
        <v>9.1199999999999992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166</v>
      </c>
      <c r="AU236" s="215" t="s">
        <v>77</v>
      </c>
      <c r="AV236" s="14" t="s">
        <v>164</v>
      </c>
      <c r="AW236" s="14" t="s">
        <v>30</v>
      </c>
      <c r="AX236" s="14" t="s">
        <v>75</v>
      </c>
      <c r="AY236" s="215" t="s">
        <v>156</v>
      </c>
    </row>
    <row r="237" spans="1:65" s="2" customFormat="1" ht="24.2" customHeight="1">
      <c r="A237" s="36"/>
      <c r="B237" s="37"/>
      <c r="C237" s="180" t="s">
        <v>425</v>
      </c>
      <c r="D237" s="180" t="s">
        <v>159</v>
      </c>
      <c r="E237" s="181" t="s">
        <v>1851</v>
      </c>
      <c r="F237" s="182" t="s">
        <v>1852</v>
      </c>
      <c r="G237" s="183" t="s">
        <v>162</v>
      </c>
      <c r="H237" s="184">
        <v>67.927000000000007</v>
      </c>
      <c r="I237" s="185"/>
      <c r="J237" s="186">
        <f>ROUND(I237*H237,2)</f>
        <v>0</v>
      </c>
      <c r="K237" s="182" t="s">
        <v>19</v>
      </c>
      <c r="L237" s="41"/>
      <c r="M237" s="187" t="s">
        <v>19</v>
      </c>
      <c r="N237" s="188" t="s">
        <v>39</v>
      </c>
      <c r="O237" s="66"/>
      <c r="P237" s="189">
        <f>O237*H237</f>
        <v>0</v>
      </c>
      <c r="Q237" s="189">
        <v>2.0000000000000001E-4</v>
      </c>
      <c r="R237" s="189">
        <f>Q237*H237</f>
        <v>1.3585400000000003E-2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253</v>
      </c>
      <c r="AT237" s="191" t="s">
        <v>159</v>
      </c>
      <c r="AU237" s="191" t="s">
        <v>77</v>
      </c>
      <c r="AY237" s="19" t="s">
        <v>156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75</v>
      </c>
      <c r="BK237" s="192">
        <f>ROUND(I237*H237,2)</f>
        <v>0</v>
      </c>
      <c r="BL237" s="19" t="s">
        <v>253</v>
      </c>
      <c r="BM237" s="191" t="s">
        <v>1853</v>
      </c>
    </row>
    <row r="238" spans="1:65" s="13" customFormat="1" ht="11.25">
      <c r="B238" s="193"/>
      <c r="C238" s="194"/>
      <c r="D238" s="195" t="s">
        <v>166</v>
      </c>
      <c r="E238" s="196" t="s">
        <v>19</v>
      </c>
      <c r="F238" s="197" t="s">
        <v>1854</v>
      </c>
      <c r="G238" s="194"/>
      <c r="H238" s="198">
        <v>6.7839999999999998</v>
      </c>
      <c r="I238" s="199"/>
      <c r="J238" s="194"/>
      <c r="K238" s="194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166</v>
      </c>
      <c r="AU238" s="204" t="s">
        <v>77</v>
      </c>
      <c r="AV238" s="13" t="s">
        <v>77</v>
      </c>
      <c r="AW238" s="13" t="s">
        <v>30</v>
      </c>
      <c r="AX238" s="13" t="s">
        <v>68</v>
      </c>
      <c r="AY238" s="204" t="s">
        <v>156</v>
      </c>
    </row>
    <row r="239" spans="1:65" s="13" customFormat="1" ht="11.25">
      <c r="B239" s="193"/>
      <c r="C239" s="194"/>
      <c r="D239" s="195" t="s">
        <v>166</v>
      </c>
      <c r="E239" s="196" t="s">
        <v>19</v>
      </c>
      <c r="F239" s="197" t="s">
        <v>1855</v>
      </c>
      <c r="G239" s="194"/>
      <c r="H239" s="198">
        <v>34.610999999999997</v>
      </c>
      <c r="I239" s="199"/>
      <c r="J239" s="194"/>
      <c r="K239" s="194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166</v>
      </c>
      <c r="AU239" s="204" t="s">
        <v>77</v>
      </c>
      <c r="AV239" s="13" t="s">
        <v>77</v>
      </c>
      <c r="AW239" s="13" t="s">
        <v>30</v>
      </c>
      <c r="AX239" s="13" t="s">
        <v>68</v>
      </c>
      <c r="AY239" s="204" t="s">
        <v>156</v>
      </c>
    </row>
    <row r="240" spans="1:65" s="13" customFormat="1" ht="11.25">
      <c r="B240" s="193"/>
      <c r="C240" s="194"/>
      <c r="D240" s="195" t="s">
        <v>166</v>
      </c>
      <c r="E240" s="196" t="s">
        <v>19</v>
      </c>
      <c r="F240" s="197" t="s">
        <v>1856</v>
      </c>
      <c r="G240" s="194"/>
      <c r="H240" s="198">
        <v>16.335000000000001</v>
      </c>
      <c r="I240" s="199"/>
      <c r="J240" s="194"/>
      <c r="K240" s="194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166</v>
      </c>
      <c r="AU240" s="204" t="s">
        <v>77</v>
      </c>
      <c r="AV240" s="13" t="s">
        <v>77</v>
      </c>
      <c r="AW240" s="13" t="s">
        <v>30</v>
      </c>
      <c r="AX240" s="13" t="s">
        <v>68</v>
      </c>
      <c r="AY240" s="204" t="s">
        <v>156</v>
      </c>
    </row>
    <row r="241" spans="1:65" s="13" customFormat="1" ht="11.25">
      <c r="B241" s="193"/>
      <c r="C241" s="194"/>
      <c r="D241" s="195" t="s">
        <v>166</v>
      </c>
      <c r="E241" s="196" t="s">
        <v>19</v>
      </c>
      <c r="F241" s="197" t="s">
        <v>1857</v>
      </c>
      <c r="G241" s="194"/>
      <c r="H241" s="198">
        <v>10.196999999999999</v>
      </c>
      <c r="I241" s="199"/>
      <c r="J241" s="194"/>
      <c r="K241" s="194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166</v>
      </c>
      <c r="AU241" s="204" t="s">
        <v>77</v>
      </c>
      <c r="AV241" s="13" t="s">
        <v>77</v>
      </c>
      <c r="AW241" s="13" t="s">
        <v>30</v>
      </c>
      <c r="AX241" s="13" t="s">
        <v>68</v>
      </c>
      <c r="AY241" s="204" t="s">
        <v>156</v>
      </c>
    </row>
    <row r="242" spans="1:65" s="14" customFormat="1" ht="11.25">
      <c r="B242" s="205"/>
      <c r="C242" s="206"/>
      <c r="D242" s="195" t="s">
        <v>166</v>
      </c>
      <c r="E242" s="207" t="s">
        <v>19</v>
      </c>
      <c r="F242" s="208" t="s">
        <v>168</v>
      </c>
      <c r="G242" s="206"/>
      <c r="H242" s="209">
        <v>67.926999999999992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166</v>
      </c>
      <c r="AU242" s="215" t="s">
        <v>77</v>
      </c>
      <c r="AV242" s="14" t="s">
        <v>164</v>
      </c>
      <c r="AW242" s="14" t="s">
        <v>30</v>
      </c>
      <c r="AX242" s="14" t="s">
        <v>75</v>
      </c>
      <c r="AY242" s="215" t="s">
        <v>156</v>
      </c>
    </row>
    <row r="243" spans="1:65" s="2" customFormat="1" ht="49.15" customHeight="1">
      <c r="A243" s="36"/>
      <c r="B243" s="37"/>
      <c r="C243" s="180" t="s">
        <v>429</v>
      </c>
      <c r="D243" s="180" t="s">
        <v>159</v>
      </c>
      <c r="E243" s="181" t="s">
        <v>1858</v>
      </c>
      <c r="F243" s="182" t="s">
        <v>1859</v>
      </c>
      <c r="G243" s="183" t="s">
        <v>251</v>
      </c>
      <c r="H243" s="184">
        <v>1.4E-2</v>
      </c>
      <c r="I243" s="185"/>
      <c r="J243" s="186">
        <f>ROUND(I243*H243,2)</f>
        <v>0</v>
      </c>
      <c r="K243" s="182" t="s">
        <v>163</v>
      </c>
      <c r="L243" s="41"/>
      <c r="M243" s="187" t="s">
        <v>19</v>
      </c>
      <c r="N243" s="188" t="s">
        <v>39</v>
      </c>
      <c r="O243" s="6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253</v>
      </c>
      <c r="AT243" s="191" t="s">
        <v>159</v>
      </c>
      <c r="AU243" s="191" t="s">
        <v>77</v>
      </c>
      <c r="AY243" s="19" t="s">
        <v>156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75</v>
      </c>
      <c r="BK243" s="192">
        <f>ROUND(I243*H243,2)</f>
        <v>0</v>
      </c>
      <c r="BL243" s="19" t="s">
        <v>253</v>
      </c>
      <c r="BM243" s="191" t="s">
        <v>1860</v>
      </c>
    </row>
    <row r="244" spans="1:65" s="2" customFormat="1" ht="49.15" customHeight="1">
      <c r="A244" s="36"/>
      <c r="B244" s="37"/>
      <c r="C244" s="180" t="s">
        <v>433</v>
      </c>
      <c r="D244" s="180" t="s">
        <v>159</v>
      </c>
      <c r="E244" s="181" t="s">
        <v>1861</v>
      </c>
      <c r="F244" s="182" t="s">
        <v>1862</v>
      </c>
      <c r="G244" s="183" t="s">
        <v>251</v>
      </c>
      <c r="H244" s="184">
        <v>1.4E-2</v>
      </c>
      <c r="I244" s="185"/>
      <c r="J244" s="186">
        <f>ROUND(I244*H244,2)</f>
        <v>0</v>
      </c>
      <c r="K244" s="182" t="s">
        <v>163</v>
      </c>
      <c r="L244" s="41"/>
      <c r="M244" s="187" t="s">
        <v>19</v>
      </c>
      <c r="N244" s="188" t="s">
        <v>39</v>
      </c>
      <c r="O244" s="6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253</v>
      </c>
      <c r="AT244" s="191" t="s">
        <v>159</v>
      </c>
      <c r="AU244" s="191" t="s">
        <v>77</v>
      </c>
      <c r="AY244" s="19" t="s">
        <v>156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75</v>
      </c>
      <c r="BK244" s="192">
        <f>ROUND(I244*H244,2)</f>
        <v>0</v>
      </c>
      <c r="BL244" s="19" t="s">
        <v>253</v>
      </c>
      <c r="BM244" s="191" t="s">
        <v>1863</v>
      </c>
    </row>
    <row r="245" spans="1:65" s="12" customFormat="1" ht="22.9" customHeight="1">
      <c r="B245" s="164"/>
      <c r="C245" s="165"/>
      <c r="D245" s="166" t="s">
        <v>67</v>
      </c>
      <c r="E245" s="178" t="s">
        <v>465</v>
      </c>
      <c r="F245" s="178" t="s">
        <v>466</v>
      </c>
      <c r="G245" s="165"/>
      <c r="H245" s="165"/>
      <c r="I245" s="168"/>
      <c r="J245" s="179">
        <f>BK245</f>
        <v>0</v>
      </c>
      <c r="K245" s="165"/>
      <c r="L245" s="170"/>
      <c r="M245" s="171"/>
      <c r="N245" s="172"/>
      <c r="O245" s="172"/>
      <c r="P245" s="173">
        <f>SUM(P246:P269)</f>
        <v>0</v>
      </c>
      <c r="Q245" s="172"/>
      <c r="R245" s="173">
        <f>SUM(R246:R269)</f>
        <v>0.84874580000000011</v>
      </c>
      <c r="S245" s="172"/>
      <c r="T245" s="174">
        <f>SUM(T246:T269)</f>
        <v>0.9329056</v>
      </c>
      <c r="AR245" s="175" t="s">
        <v>77</v>
      </c>
      <c r="AT245" s="176" t="s">
        <v>67</v>
      </c>
      <c r="AU245" s="176" t="s">
        <v>75</v>
      </c>
      <c r="AY245" s="175" t="s">
        <v>156</v>
      </c>
      <c r="BK245" s="177">
        <f>SUM(BK246:BK269)</f>
        <v>0</v>
      </c>
    </row>
    <row r="246" spans="1:65" s="2" customFormat="1" ht="24.2" customHeight="1">
      <c r="A246" s="36"/>
      <c r="B246" s="37"/>
      <c r="C246" s="180" t="s">
        <v>438</v>
      </c>
      <c r="D246" s="180" t="s">
        <v>159</v>
      </c>
      <c r="E246" s="181" t="s">
        <v>468</v>
      </c>
      <c r="F246" s="182" t="s">
        <v>469</v>
      </c>
      <c r="G246" s="183" t="s">
        <v>162</v>
      </c>
      <c r="H246" s="184">
        <v>34.298000000000002</v>
      </c>
      <c r="I246" s="185"/>
      <c r="J246" s="186">
        <f>ROUND(I246*H246,2)</f>
        <v>0</v>
      </c>
      <c r="K246" s="182" t="s">
        <v>163</v>
      </c>
      <c r="L246" s="41"/>
      <c r="M246" s="187" t="s">
        <v>19</v>
      </c>
      <c r="N246" s="188" t="s">
        <v>39</v>
      </c>
      <c r="O246" s="66"/>
      <c r="P246" s="189">
        <f>O246*H246</f>
        <v>0</v>
      </c>
      <c r="Q246" s="189">
        <v>2.9999999999999997E-4</v>
      </c>
      <c r="R246" s="189">
        <f>Q246*H246</f>
        <v>1.0289399999999999E-2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253</v>
      </c>
      <c r="AT246" s="191" t="s">
        <v>159</v>
      </c>
      <c r="AU246" s="191" t="s">
        <v>77</v>
      </c>
      <c r="AY246" s="19" t="s">
        <v>156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75</v>
      </c>
      <c r="BK246" s="192">
        <f>ROUND(I246*H246,2)</f>
        <v>0</v>
      </c>
      <c r="BL246" s="19" t="s">
        <v>253</v>
      </c>
      <c r="BM246" s="191" t="s">
        <v>1864</v>
      </c>
    </row>
    <row r="247" spans="1:65" s="13" customFormat="1" ht="11.25">
      <c r="B247" s="193"/>
      <c r="C247" s="194"/>
      <c r="D247" s="195" t="s">
        <v>166</v>
      </c>
      <c r="E247" s="196" t="s">
        <v>19</v>
      </c>
      <c r="F247" s="197" t="s">
        <v>1865</v>
      </c>
      <c r="G247" s="194"/>
      <c r="H247" s="198">
        <v>34.298000000000002</v>
      </c>
      <c r="I247" s="199"/>
      <c r="J247" s="194"/>
      <c r="K247" s="194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166</v>
      </c>
      <c r="AU247" s="204" t="s">
        <v>77</v>
      </c>
      <c r="AV247" s="13" t="s">
        <v>77</v>
      </c>
      <c r="AW247" s="13" t="s">
        <v>30</v>
      </c>
      <c r="AX247" s="13" t="s">
        <v>68</v>
      </c>
      <c r="AY247" s="204" t="s">
        <v>156</v>
      </c>
    </row>
    <row r="248" spans="1:65" s="14" customFormat="1" ht="11.25">
      <c r="B248" s="205"/>
      <c r="C248" s="206"/>
      <c r="D248" s="195" t="s">
        <v>166</v>
      </c>
      <c r="E248" s="207" t="s">
        <v>19</v>
      </c>
      <c r="F248" s="208" t="s">
        <v>168</v>
      </c>
      <c r="G248" s="206"/>
      <c r="H248" s="209">
        <v>34.298000000000002</v>
      </c>
      <c r="I248" s="210"/>
      <c r="J248" s="206"/>
      <c r="K248" s="206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166</v>
      </c>
      <c r="AU248" s="215" t="s">
        <v>77</v>
      </c>
      <c r="AV248" s="14" t="s">
        <v>164</v>
      </c>
      <c r="AW248" s="14" t="s">
        <v>30</v>
      </c>
      <c r="AX248" s="14" t="s">
        <v>75</v>
      </c>
      <c r="AY248" s="215" t="s">
        <v>156</v>
      </c>
    </row>
    <row r="249" spans="1:65" s="2" customFormat="1" ht="24.2" customHeight="1">
      <c r="A249" s="36"/>
      <c r="B249" s="37"/>
      <c r="C249" s="180" t="s">
        <v>443</v>
      </c>
      <c r="D249" s="180" t="s">
        <v>159</v>
      </c>
      <c r="E249" s="181" t="s">
        <v>475</v>
      </c>
      <c r="F249" s="182" t="s">
        <v>476</v>
      </c>
      <c r="G249" s="183" t="s">
        <v>162</v>
      </c>
      <c r="H249" s="184">
        <v>8.6</v>
      </c>
      <c r="I249" s="185"/>
      <c r="J249" s="186">
        <f>ROUND(I249*H249,2)</f>
        <v>0</v>
      </c>
      <c r="K249" s="182" t="s">
        <v>163</v>
      </c>
      <c r="L249" s="41"/>
      <c r="M249" s="187" t="s">
        <v>19</v>
      </c>
      <c r="N249" s="188" t="s">
        <v>39</v>
      </c>
      <c r="O249" s="66"/>
      <c r="P249" s="189">
        <f>O249*H249</f>
        <v>0</v>
      </c>
      <c r="Q249" s="189">
        <v>1.5E-3</v>
      </c>
      <c r="R249" s="189">
        <f>Q249*H249</f>
        <v>1.29E-2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253</v>
      </c>
      <c r="AT249" s="191" t="s">
        <v>159</v>
      </c>
      <c r="AU249" s="191" t="s">
        <v>77</v>
      </c>
      <c r="AY249" s="19" t="s">
        <v>156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75</v>
      </c>
      <c r="BK249" s="192">
        <f>ROUND(I249*H249,2)</f>
        <v>0</v>
      </c>
      <c r="BL249" s="19" t="s">
        <v>253</v>
      </c>
      <c r="BM249" s="191" t="s">
        <v>1866</v>
      </c>
    </row>
    <row r="250" spans="1:65" s="13" customFormat="1" ht="11.25">
      <c r="B250" s="193"/>
      <c r="C250" s="194"/>
      <c r="D250" s="195" t="s">
        <v>166</v>
      </c>
      <c r="E250" s="196" t="s">
        <v>19</v>
      </c>
      <c r="F250" s="197" t="s">
        <v>1867</v>
      </c>
      <c r="G250" s="194"/>
      <c r="H250" s="198">
        <v>8.6</v>
      </c>
      <c r="I250" s="199"/>
      <c r="J250" s="194"/>
      <c r="K250" s="194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166</v>
      </c>
      <c r="AU250" s="204" t="s">
        <v>77</v>
      </c>
      <c r="AV250" s="13" t="s">
        <v>77</v>
      </c>
      <c r="AW250" s="13" t="s">
        <v>30</v>
      </c>
      <c r="AX250" s="13" t="s">
        <v>68</v>
      </c>
      <c r="AY250" s="204" t="s">
        <v>156</v>
      </c>
    </row>
    <row r="251" spans="1:65" s="14" customFormat="1" ht="11.25">
      <c r="B251" s="205"/>
      <c r="C251" s="206"/>
      <c r="D251" s="195" t="s">
        <v>166</v>
      </c>
      <c r="E251" s="207" t="s">
        <v>19</v>
      </c>
      <c r="F251" s="208" t="s">
        <v>168</v>
      </c>
      <c r="G251" s="206"/>
      <c r="H251" s="209">
        <v>8.6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166</v>
      </c>
      <c r="AU251" s="215" t="s">
        <v>77</v>
      </c>
      <c r="AV251" s="14" t="s">
        <v>164</v>
      </c>
      <c r="AW251" s="14" t="s">
        <v>30</v>
      </c>
      <c r="AX251" s="14" t="s">
        <v>75</v>
      </c>
      <c r="AY251" s="215" t="s">
        <v>156</v>
      </c>
    </row>
    <row r="252" spans="1:65" s="2" customFormat="1" ht="24.2" customHeight="1">
      <c r="A252" s="36"/>
      <c r="B252" s="37"/>
      <c r="C252" s="180" t="s">
        <v>448</v>
      </c>
      <c r="D252" s="180" t="s">
        <v>159</v>
      </c>
      <c r="E252" s="181" t="s">
        <v>480</v>
      </c>
      <c r="F252" s="182" t="s">
        <v>481</v>
      </c>
      <c r="G252" s="183" t="s">
        <v>162</v>
      </c>
      <c r="H252" s="184">
        <v>34.298000000000002</v>
      </c>
      <c r="I252" s="185"/>
      <c r="J252" s="186">
        <f>ROUND(I252*H252,2)</f>
        <v>0</v>
      </c>
      <c r="K252" s="182" t="s">
        <v>163</v>
      </c>
      <c r="L252" s="41"/>
      <c r="M252" s="187" t="s">
        <v>19</v>
      </c>
      <c r="N252" s="188" t="s">
        <v>39</v>
      </c>
      <c r="O252" s="66"/>
      <c r="P252" s="189">
        <f>O252*H252</f>
        <v>0</v>
      </c>
      <c r="Q252" s="189">
        <v>4.4999999999999997E-3</v>
      </c>
      <c r="R252" s="189">
        <f>Q252*H252</f>
        <v>0.15434100000000001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253</v>
      </c>
      <c r="AT252" s="191" t="s">
        <v>159</v>
      </c>
      <c r="AU252" s="191" t="s">
        <v>77</v>
      </c>
      <c r="AY252" s="19" t="s">
        <v>156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75</v>
      </c>
      <c r="BK252" s="192">
        <f>ROUND(I252*H252,2)</f>
        <v>0</v>
      </c>
      <c r="BL252" s="19" t="s">
        <v>253</v>
      </c>
      <c r="BM252" s="191" t="s">
        <v>1868</v>
      </c>
    </row>
    <row r="253" spans="1:65" s="13" customFormat="1" ht="11.25">
      <c r="B253" s="193"/>
      <c r="C253" s="194"/>
      <c r="D253" s="195" t="s">
        <v>166</v>
      </c>
      <c r="E253" s="196" t="s">
        <v>19</v>
      </c>
      <c r="F253" s="197" t="s">
        <v>1869</v>
      </c>
      <c r="G253" s="194"/>
      <c r="H253" s="198">
        <v>34.298000000000002</v>
      </c>
      <c r="I253" s="199"/>
      <c r="J253" s="194"/>
      <c r="K253" s="194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166</v>
      </c>
      <c r="AU253" s="204" t="s">
        <v>77</v>
      </c>
      <c r="AV253" s="13" t="s">
        <v>77</v>
      </c>
      <c r="AW253" s="13" t="s">
        <v>30</v>
      </c>
      <c r="AX253" s="13" t="s">
        <v>68</v>
      </c>
      <c r="AY253" s="204" t="s">
        <v>156</v>
      </c>
    </row>
    <row r="254" spans="1:65" s="14" customFormat="1" ht="11.25">
      <c r="B254" s="205"/>
      <c r="C254" s="206"/>
      <c r="D254" s="195" t="s">
        <v>166</v>
      </c>
      <c r="E254" s="207" t="s">
        <v>19</v>
      </c>
      <c r="F254" s="208" t="s">
        <v>168</v>
      </c>
      <c r="G254" s="206"/>
      <c r="H254" s="209">
        <v>34.298000000000002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166</v>
      </c>
      <c r="AU254" s="215" t="s">
        <v>77</v>
      </c>
      <c r="AV254" s="14" t="s">
        <v>164</v>
      </c>
      <c r="AW254" s="14" t="s">
        <v>30</v>
      </c>
      <c r="AX254" s="14" t="s">
        <v>75</v>
      </c>
      <c r="AY254" s="215" t="s">
        <v>156</v>
      </c>
    </row>
    <row r="255" spans="1:65" s="2" customFormat="1" ht="14.45" customHeight="1">
      <c r="A255" s="36"/>
      <c r="B255" s="37"/>
      <c r="C255" s="180" t="s">
        <v>453</v>
      </c>
      <c r="D255" s="180" t="s">
        <v>159</v>
      </c>
      <c r="E255" s="181" t="s">
        <v>491</v>
      </c>
      <c r="F255" s="182" t="s">
        <v>492</v>
      </c>
      <c r="G255" s="183" t="s">
        <v>162</v>
      </c>
      <c r="H255" s="184">
        <v>34.298000000000002</v>
      </c>
      <c r="I255" s="185"/>
      <c r="J255" s="186">
        <f>ROUND(I255*H255,2)</f>
        <v>0</v>
      </c>
      <c r="K255" s="182" t="s">
        <v>163</v>
      </c>
      <c r="L255" s="41"/>
      <c r="M255" s="187" t="s">
        <v>19</v>
      </c>
      <c r="N255" s="188" t="s">
        <v>39</v>
      </c>
      <c r="O255" s="66"/>
      <c r="P255" s="189">
        <f>O255*H255</f>
        <v>0</v>
      </c>
      <c r="Q255" s="189">
        <v>0</v>
      </c>
      <c r="R255" s="189">
        <f>Q255*H255</f>
        <v>0</v>
      </c>
      <c r="S255" s="189">
        <v>2.7199999999999998E-2</v>
      </c>
      <c r="T255" s="190">
        <f>S255*H255</f>
        <v>0.9329056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253</v>
      </c>
      <c r="AT255" s="191" t="s">
        <v>159</v>
      </c>
      <c r="AU255" s="191" t="s">
        <v>77</v>
      </c>
      <c r="AY255" s="19" t="s">
        <v>156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75</v>
      </c>
      <c r="BK255" s="192">
        <f>ROUND(I255*H255,2)</f>
        <v>0</v>
      </c>
      <c r="BL255" s="19" t="s">
        <v>253</v>
      </c>
      <c r="BM255" s="191" t="s">
        <v>1870</v>
      </c>
    </row>
    <row r="256" spans="1:65" s="13" customFormat="1" ht="11.25">
      <c r="B256" s="193"/>
      <c r="C256" s="194"/>
      <c r="D256" s="195" t="s">
        <v>166</v>
      </c>
      <c r="E256" s="196" t="s">
        <v>19</v>
      </c>
      <c r="F256" s="197" t="s">
        <v>1871</v>
      </c>
      <c r="G256" s="194"/>
      <c r="H256" s="198">
        <v>7.14</v>
      </c>
      <c r="I256" s="199"/>
      <c r="J256" s="194"/>
      <c r="K256" s="194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166</v>
      </c>
      <c r="AU256" s="204" t="s">
        <v>77</v>
      </c>
      <c r="AV256" s="13" t="s">
        <v>77</v>
      </c>
      <c r="AW256" s="13" t="s">
        <v>30</v>
      </c>
      <c r="AX256" s="13" t="s">
        <v>68</v>
      </c>
      <c r="AY256" s="204" t="s">
        <v>156</v>
      </c>
    </row>
    <row r="257" spans="1:65" s="13" customFormat="1" ht="11.25">
      <c r="B257" s="193"/>
      <c r="C257" s="194"/>
      <c r="D257" s="195" t="s">
        <v>166</v>
      </c>
      <c r="E257" s="196" t="s">
        <v>19</v>
      </c>
      <c r="F257" s="197" t="s">
        <v>1872</v>
      </c>
      <c r="G257" s="194"/>
      <c r="H257" s="198">
        <v>9.0980000000000008</v>
      </c>
      <c r="I257" s="199"/>
      <c r="J257" s="194"/>
      <c r="K257" s="194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166</v>
      </c>
      <c r="AU257" s="204" t="s">
        <v>77</v>
      </c>
      <c r="AV257" s="13" t="s">
        <v>77</v>
      </c>
      <c r="AW257" s="13" t="s">
        <v>30</v>
      </c>
      <c r="AX257" s="13" t="s">
        <v>68</v>
      </c>
      <c r="AY257" s="204" t="s">
        <v>156</v>
      </c>
    </row>
    <row r="258" spans="1:65" s="13" customFormat="1" ht="11.25">
      <c r="B258" s="193"/>
      <c r="C258" s="194"/>
      <c r="D258" s="195" t="s">
        <v>166</v>
      </c>
      <c r="E258" s="196" t="s">
        <v>19</v>
      </c>
      <c r="F258" s="197" t="s">
        <v>1873</v>
      </c>
      <c r="G258" s="194"/>
      <c r="H258" s="198">
        <v>14.641999999999999</v>
      </c>
      <c r="I258" s="199"/>
      <c r="J258" s="194"/>
      <c r="K258" s="194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166</v>
      </c>
      <c r="AU258" s="204" t="s">
        <v>77</v>
      </c>
      <c r="AV258" s="13" t="s">
        <v>77</v>
      </c>
      <c r="AW258" s="13" t="s">
        <v>30</v>
      </c>
      <c r="AX258" s="13" t="s">
        <v>68</v>
      </c>
      <c r="AY258" s="204" t="s">
        <v>156</v>
      </c>
    </row>
    <row r="259" spans="1:65" s="13" customFormat="1" ht="11.25">
      <c r="B259" s="193"/>
      <c r="C259" s="194"/>
      <c r="D259" s="195" t="s">
        <v>166</v>
      </c>
      <c r="E259" s="196" t="s">
        <v>19</v>
      </c>
      <c r="F259" s="197" t="s">
        <v>1874</v>
      </c>
      <c r="G259" s="194"/>
      <c r="H259" s="198">
        <v>3.4180000000000001</v>
      </c>
      <c r="I259" s="199"/>
      <c r="J259" s="194"/>
      <c r="K259" s="194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166</v>
      </c>
      <c r="AU259" s="204" t="s">
        <v>77</v>
      </c>
      <c r="AV259" s="13" t="s">
        <v>77</v>
      </c>
      <c r="AW259" s="13" t="s">
        <v>30</v>
      </c>
      <c r="AX259" s="13" t="s">
        <v>68</v>
      </c>
      <c r="AY259" s="204" t="s">
        <v>156</v>
      </c>
    </row>
    <row r="260" spans="1:65" s="14" customFormat="1" ht="11.25">
      <c r="B260" s="205"/>
      <c r="C260" s="206"/>
      <c r="D260" s="195" t="s">
        <v>166</v>
      </c>
      <c r="E260" s="207" t="s">
        <v>19</v>
      </c>
      <c r="F260" s="208" t="s">
        <v>168</v>
      </c>
      <c r="G260" s="206"/>
      <c r="H260" s="209">
        <v>34.298000000000002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166</v>
      </c>
      <c r="AU260" s="215" t="s">
        <v>77</v>
      </c>
      <c r="AV260" s="14" t="s">
        <v>164</v>
      </c>
      <c r="AW260" s="14" t="s">
        <v>30</v>
      </c>
      <c r="AX260" s="14" t="s">
        <v>75</v>
      </c>
      <c r="AY260" s="215" t="s">
        <v>156</v>
      </c>
    </row>
    <row r="261" spans="1:65" s="2" customFormat="1" ht="37.9" customHeight="1">
      <c r="A261" s="36"/>
      <c r="B261" s="37"/>
      <c r="C261" s="180" t="s">
        <v>457</v>
      </c>
      <c r="D261" s="180" t="s">
        <v>159</v>
      </c>
      <c r="E261" s="181" t="s">
        <v>377</v>
      </c>
      <c r="F261" s="182" t="s">
        <v>378</v>
      </c>
      <c r="G261" s="183" t="s">
        <v>162</v>
      </c>
      <c r="H261" s="184">
        <v>34.298000000000002</v>
      </c>
      <c r="I261" s="185"/>
      <c r="J261" s="186">
        <f>ROUND(I261*H261,2)</f>
        <v>0</v>
      </c>
      <c r="K261" s="182" t="s">
        <v>163</v>
      </c>
      <c r="L261" s="41"/>
      <c r="M261" s="187" t="s">
        <v>19</v>
      </c>
      <c r="N261" s="188" t="s">
        <v>39</v>
      </c>
      <c r="O261" s="66"/>
      <c r="P261" s="189">
        <f>O261*H261</f>
        <v>0</v>
      </c>
      <c r="Q261" s="189">
        <v>6.0000000000000001E-3</v>
      </c>
      <c r="R261" s="189">
        <f>Q261*H261</f>
        <v>0.20578800000000003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253</v>
      </c>
      <c r="AT261" s="191" t="s">
        <v>159</v>
      </c>
      <c r="AU261" s="191" t="s">
        <v>77</v>
      </c>
      <c r="AY261" s="19" t="s">
        <v>156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75</v>
      </c>
      <c r="BK261" s="192">
        <f>ROUND(I261*H261,2)</f>
        <v>0</v>
      </c>
      <c r="BL261" s="19" t="s">
        <v>253</v>
      </c>
      <c r="BM261" s="191" t="s">
        <v>1875</v>
      </c>
    </row>
    <row r="262" spans="1:65" s="13" customFormat="1" ht="11.25">
      <c r="B262" s="193"/>
      <c r="C262" s="194"/>
      <c r="D262" s="195" t="s">
        <v>166</v>
      </c>
      <c r="E262" s="196" t="s">
        <v>19</v>
      </c>
      <c r="F262" s="197" t="s">
        <v>1869</v>
      </c>
      <c r="G262" s="194"/>
      <c r="H262" s="198">
        <v>34.298000000000002</v>
      </c>
      <c r="I262" s="199"/>
      <c r="J262" s="194"/>
      <c r="K262" s="194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166</v>
      </c>
      <c r="AU262" s="204" t="s">
        <v>77</v>
      </c>
      <c r="AV262" s="13" t="s">
        <v>77</v>
      </c>
      <c r="AW262" s="13" t="s">
        <v>30</v>
      </c>
      <c r="AX262" s="13" t="s">
        <v>68</v>
      </c>
      <c r="AY262" s="204" t="s">
        <v>156</v>
      </c>
    </row>
    <row r="263" spans="1:65" s="14" customFormat="1" ht="11.25">
      <c r="B263" s="205"/>
      <c r="C263" s="206"/>
      <c r="D263" s="195" t="s">
        <v>166</v>
      </c>
      <c r="E263" s="207" t="s">
        <v>19</v>
      </c>
      <c r="F263" s="208" t="s">
        <v>168</v>
      </c>
      <c r="G263" s="206"/>
      <c r="H263" s="209">
        <v>34.298000000000002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166</v>
      </c>
      <c r="AU263" s="215" t="s">
        <v>77</v>
      </c>
      <c r="AV263" s="14" t="s">
        <v>164</v>
      </c>
      <c r="AW263" s="14" t="s">
        <v>30</v>
      </c>
      <c r="AX263" s="14" t="s">
        <v>75</v>
      </c>
      <c r="AY263" s="215" t="s">
        <v>156</v>
      </c>
    </row>
    <row r="264" spans="1:65" s="2" customFormat="1" ht="14.45" customHeight="1">
      <c r="A264" s="36"/>
      <c r="B264" s="37"/>
      <c r="C264" s="230" t="s">
        <v>461</v>
      </c>
      <c r="D264" s="230" t="s">
        <v>300</v>
      </c>
      <c r="E264" s="231" t="s">
        <v>1564</v>
      </c>
      <c r="F264" s="232" t="s">
        <v>1565</v>
      </c>
      <c r="G264" s="233" t="s">
        <v>162</v>
      </c>
      <c r="H264" s="234">
        <v>39.442999999999998</v>
      </c>
      <c r="I264" s="235"/>
      <c r="J264" s="236">
        <f>ROUND(I264*H264,2)</f>
        <v>0</v>
      </c>
      <c r="K264" s="232" t="s">
        <v>163</v>
      </c>
      <c r="L264" s="237"/>
      <c r="M264" s="238" t="s">
        <v>19</v>
      </c>
      <c r="N264" s="239" t="s">
        <v>39</v>
      </c>
      <c r="O264" s="66"/>
      <c r="P264" s="189">
        <f>O264*H264</f>
        <v>0</v>
      </c>
      <c r="Q264" s="189">
        <v>1.18E-2</v>
      </c>
      <c r="R264" s="189">
        <f>Q264*H264</f>
        <v>0.46542739999999999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303</v>
      </c>
      <c r="AT264" s="191" t="s">
        <v>300</v>
      </c>
      <c r="AU264" s="191" t="s">
        <v>77</v>
      </c>
      <c r="AY264" s="19" t="s">
        <v>156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75</v>
      </c>
      <c r="BK264" s="192">
        <f>ROUND(I264*H264,2)</f>
        <v>0</v>
      </c>
      <c r="BL264" s="19" t="s">
        <v>253</v>
      </c>
      <c r="BM264" s="191" t="s">
        <v>1876</v>
      </c>
    </row>
    <row r="265" spans="1:65" s="13" customFormat="1" ht="11.25">
      <c r="B265" s="193"/>
      <c r="C265" s="194"/>
      <c r="D265" s="195" t="s">
        <v>166</v>
      </c>
      <c r="E265" s="196" t="s">
        <v>19</v>
      </c>
      <c r="F265" s="197" t="s">
        <v>1877</v>
      </c>
      <c r="G265" s="194"/>
      <c r="H265" s="198">
        <v>39.442999999999998</v>
      </c>
      <c r="I265" s="199"/>
      <c r="J265" s="194"/>
      <c r="K265" s="194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166</v>
      </c>
      <c r="AU265" s="204" t="s">
        <v>77</v>
      </c>
      <c r="AV265" s="13" t="s">
        <v>77</v>
      </c>
      <c r="AW265" s="13" t="s">
        <v>30</v>
      </c>
      <c r="AX265" s="13" t="s">
        <v>68</v>
      </c>
      <c r="AY265" s="204" t="s">
        <v>156</v>
      </c>
    </row>
    <row r="266" spans="1:65" s="14" customFormat="1" ht="11.25">
      <c r="B266" s="205"/>
      <c r="C266" s="206"/>
      <c r="D266" s="195" t="s">
        <v>166</v>
      </c>
      <c r="E266" s="207" t="s">
        <v>19</v>
      </c>
      <c r="F266" s="208" t="s">
        <v>168</v>
      </c>
      <c r="G266" s="206"/>
      <c r="H266" s="209">
        <v>39.442999999999998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166</v>
      </c>
      <c r="AU266" s="215" t="s">
        <v>77</v>
      </c>
      <c r="AV266" s="14" t="s">
        <v>164</v>
      </c>
      <c r="AW266" s="14" t="s">
        <v>30</v>
      </c>
      <c r="AX266" s="14" t="s">
        <v>75</v>
      </c>
      <c r="AY266" s="215" t="s">
        <v>156</v>
      </c>
    </row>
    <row r="267" spans="1:65" s="2" customFormat="1" ht="49.15" customHeight="1">
      <c r="A267" s="36"/>
      <c r="B267" s="37"/>
      <c r="C267" s="180" t="s">
        <v>467</v>
      </c>
      <c r="D267" s="180" t="s">
        <v>159</v>
      </c>
      <c r="E267" s="181" t="s">
        <v>506</v>
      </c>
      <c r="F267" s="182" t="s">
        <v>507</v>
      </c>
      <c r="G267" s="183" t="s">
        <v>251</v>
      </c>
      <c r="H267" s="184">
        <v>0.84899999999999998</v>
      </c>
      <c r="I267" s="185"/>
      <c r="J267" s="186">
        <f>ROUND(I267*H267,2)</f>
        <v>0</v>
      </c>
      <c r="K267" s="182" t="s">
        <v>163</v>
      </c>
      <c r="L267" s="41"/>
      <c r="M267" s="187" t="s">
        <v>19</v>
      </c>
      <c r="N267" s="188" t="s">
        <v>39</v>
      </c>
      <c r="O267" s="66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253</v>
      </c>
      <c r="AT267" s="191" t="s">
        <v>159</v>
      </c>
      <c r="AU267" s="191" t="s">
        <v>77</v>
      </c>
      <c r="AY267" s="19" t="s">
        <v>156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75</v>
      </c>
      <c r="BK267" s="192">
        <f>ROUND(I267*H267,2)</f>
        <v>0</v>
      </c>
      <c r="BL267" s="19" t="s">
        <v>253</v>
      </c>
      <c r="BM267" s="191" t="s">
        <v>1878</v>
      </c>
    </row>
    <row r="268" spans="1:65" s="2" customFormat="1" ht="49.15" customHeight="1">
      <c r="A268" s="36"/>
      <c r="B268" s="37"/>
      <c r="C268" s="180" t="s">
        <v>474</v>
      </c>
      <c r="D268" s="180" t="s">
        <v>159</v>
      </c>
      <c r="E268" s="181" t="s">
        <v>510</v>
      </c>
      <c r="F268" s="182" t="s">
        <v>511</v>
      </c>
      <c r="G268" s="183" t="s">
        <v>251</v>
      </c>
      <c r="H268" s="184">
        <v>0.84899999999999998</v>
      </c>
      <c r="I268" s="185"/>
      <c r="J268" s="186">
        <f>ROUND(I268*H268,2)</f>
        <v>0</v>
      </c>
      <c r="K268" s="182" t="s">
        <v>163</v>
      </c>
      <c r="L268" s="41"/>
      <c r="M268" s="187" t="s">
        <v>19</v>
      </c>
      <c r="N268" s="188" t="s">
        <v>39</v>
      </c>
      <c r="O268" s="66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253</v>
      </c>
      <c r="AT268" s="191" t="s">
        <v>159</v>
      </c>
      <c r="AU268" s="191" t="s">
        <v>77</v>
      </c>
      <c r="AY268" s="19" t="s">
        <v>156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75</v>
      </c>
      <c r="BK268" s="192">
        <f>ROUND(I268*H268,2)</f>
        <v>0</v>
      </c>
      <c r="BL268" s="19" t="s">
        <v>253</v>
      </c>
      <c r="BM268" s="191" t="s">
        <v>1879</v>
      </c>
    </row>
    <row r="269" spans="1:65" s="2" customFormat="1" ht="49.15" customHeight="1">
      <c r="A269" s="36"/>
      <c r="B269" s="37"/>
      <c r="C269" s="180" t="s">
        <v>479</v>
      </c>
      <c r="D269" s="180" t="s">
        <v>159</v>
      </c>
      <c r="E269" s="181" t="s">
        <v>514</v>
      </c>
      <c r="F269" s="182" t="s">
        <v>515</v>
      </c>
      <c r="G269" s="183" t="s">
        <v>251</v>
      </c>
      <c r="H269" s="184">
        <v>0.84899999999999998</v>
      </c>
      <c r="I269" s="185"/>
      <c r="J269" s="186">
        <f>ROUND(I269*H269,2)</f>
        <v>0</v>
      </c>
      <c r="K269" s="182" t="s">
        <v>163</v>
      </c>
      <c r="L269" s="41"/>
      <c r="M269" s="187" t="s">
        <v>19</v>
      </c>
      <c r="N269" s="188" t="s">
        <v>39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253</v>
      </c>
      <c r="AT269" s="191" t="s">
        <v>159</v>
      </c>
      <c r="AU269" s="191" t="s">
        <v>77</v>
      </c>
      <c r="AY269" s="19" t="s">
        <v>156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75</v>
      </c>
      <c r="BK269" s="192">
        <f>ROUND(I269*H269,2)</f>
        <v>0</v>
      </c>
      <c r="BL269" s="19" t="s">
        <v>253</v>
      </c>
      <c r="BM269" s="191" t="s">
        <v>1880</v>
      </c>
    </row>
    <row r="270" spans="1:65" s="12" customFormat="1" ht="22.9" customHeight="1">
      <c r="B270" s="164"/>
      <c r="C270" s="165"/>
      <c r="D270" s="166" t="s">
        <v>67</v>
      </c>
      <c r="E270" s="178" t="s">
        <v>517</v>
      </c>
      <c r="F270" s="178" t="s">
        <v>518</v>
      </c>
      <c r="G270" s="165"/>
      <c r="H270" s="165"/>
      <c r="I270" s="168"/>
      <c r="J270" s="179">
        <f>BK270</f>
        <v>0</v>
      </c>
      <c r="K270" s="165"/>
      <c r="L270" s="170"/>
      <c r="M270" s="171"/>
      <c r="N270" s="172"/>
      <c r="O270" s="172"/>
      <c r="P270" s="173">
        <f>SUM(P271:P274)</f>
        <v>0</v>
      </c>
      <c r="Q270" s="172"/>
      <c r="R270" s="173">
        <f>SUM(R271:R274)</f>
        <v>1.6459799999999998E-3</v>
      </c>
      <c r="S270" s="172"/>
      <c r="T270" s="174">
        <f>SUM(T271:T274)</f>
        <v>0</v>
      </c>
      <c r="AR270" s="175" t="s">
        <v>77</v>
      </c>
      <c r="AT270" s="176" t="s">
        <v>67</v>
      </c>
      <c r="AU270" s="176" t="s">
        <v>75</v>
      </c>
      <c r="AY270" s="175" t="s">
        <v>156</v>
      </c>
      <c r="BK270" s="177">
        <f>SUM(BK271:BK274)</f>
        <v>0</v>
      </c>
    </row>
    <row r="271" spans="1:65" s="2" customFormat="1" ht="24.2" customHeight="1">
      <c r="A271" s="36"/>
      <c r="B271" s="37"/>
      <c r="C271" s="180" t="s">
        <v>484</v>
      </c>
      <c r="D271" s="180" t="s">
        <v>159</v>
      </c>
      <c r="E271" s="181" t="s">
        <v>520</v>
      </c>
      <c r="F271" s="182" t="s">
        <v>521</v>
      </c>
      <c r="G271" s="183" t="s">
        <v>162</v>
      </c>
      <c r="H271" s="184">
        <v>11.757</v>
      </c>
      <c r="I271" s="185"/>
      <c r="J271" s="186">
        <f>ROUND(I271*H271,2)</f>
        <v>0</v>
      </c>
      <c r="K271" s="182" t="s">
        <v>163</v>
      </c>
      <c r="L271" s="41"/>
      <c r="M271" s="187" t="s">
        <v>19</v>
      </c>
      <c r="N271" s="188" t="s">
        <v>39</v>
      </c>
      <c r="O271" s="66"/>
      <c r="P271" s="189">
        <f>O271*H271</f>
        <v>0</v>
      </c>
      <c r="Q271" s="189">
        <v>1.3999999999999999E-4</v>
      </c>
      <c r="R271" s="189">
        <f>Q271*H271</f>
        <v>1.6459799999999998E-3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253</v>
      </c>
      <c r="AT271" s="191" t="s">
        <v>159</v>
      </c>
      <c r="AU271" s="191" t="s">
        <v>77</v>
      </c>
      <c r="AY271" s="19" t="s">
        <v>156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75</v>
      </c>
      <c r="BK271" s="192">
        <f>ROUND(I271*H271,2)</f>
        <v>0</v>
      </c>
      <c r="BL271" s="19" t="s">
        <v>253</v>
      </c>
      <c r="BM271" s="191" t="s">
        <v>1881</v>
      </c>
    </row>
    <row r="272" spans="1:65" s="15" customFormat="1" ht="11.25">
      <c r="B272" s="216"/>
      <c r="C272" s="217"/>
      <c r="D272" s="195" t="s">
        <v>166</v>
      </c>
      <c r="E272" s="218" t="s">
        <v>19</v>
      </c>
      <c r="F272" s="219" t="s">
        <v>523</v>
      </c>
      <c r="G272" s="217"/>
      <c r="H272" s="218" t="s">
        <v>19</v>
      </c>
      <c r="I272" s="220"/>
      <c r="J272" s="217"/>
      <c r="K272" s="217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166</v>
      </c>
      <c r="AU272" s="225" t="s">
        <v>77</v>
      </c>
      <c r="AV272" s="15" t="s">
        <v>75</v>
      </c>
      <c r="AW272" s="15" t="s">
        <v>30</v>
      </c>
      <c r="AX272" s="15" t="s">
        <v>68</v>
      </c>
      <c r="AY272" s="225" t="s">
        <v>156</v>
      </c>
    </row>
    <row r="273" spans="1:65" s="13" customFormat="1" ht="11.25">
      <c r="B273" s="193"/>
      <c r="C273" s="194"/>
      <c r="D273" s="195" t="s">
        <v>166</v>
      </c>
      <c r="E273" s="196" t="s">
        <v>19</v>
      </c>
      <c r="F273" s="197" t="s">
        <v>1882</v>
      </c>
      <c r="G273" s="194"/>
      <c r="H273" s="198">
        <v>11.757</v>
      </c>
      <c r="I273" s="199"/>
      <c r="J273" s="194"/>
      <c r="K273" s="194"/>
      <c r="L273" s="200"/>
      <c r="M273" s="201"/>
      <c r="N273" s="202"/>
      <c r="O273" s="202"/>
      <c r="P273" s="202"/>
      <c r="Q273" s="202"/>
      <c r="R273" s="202"/>
      <c r="S273" s="202"/>
      <c r="T273" s="203"/>
      <c r="AT273" s="204" t="s">
        <v>166</v>
      </c>
      <c r="AU273" s="204" t="s">
        <v>77</v>
      </c>
      <c r="AV273" s="13" t="s">
        <v>77</v>
      </c>
      <c r="AW273" s="13" t="s">
        <v>30</v>
      </c>
      <c r="AX273" s="13" t="s">
        <v>68</v>
      </c>
      <c r="AY273" s="204" t="s">
        <v>156</v>
      </c>
    </row>
    <row r="274" spans="1:65" s="14" customFormat="1" ht="11.25">
      <c r="B274" s="205"/>
      <c r="C274" s="206"/>
      <c r="D274" s="195" t="s">
        <v>166</v>
      </c>
      <c r="E274" s="207" t="s">
        <v>19</v>
      </c>
      <c r="F274" s="208" t="s">
        <v>168</v>
      </c>
      <c r="G274" s="206"/>
      <c r="H274" s="209">
        <v>11.757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166</v>
      </c>
      <c r="AU274" s="215" t="s">
        <v>77</v>
      </c>
      <c r="AV274" s="14" t="s">
        <v>164</v>
      </c>
      <c r="AW274" s="14" t="s">
        <v>30</v>
      </c>
      <c r="AX274" s="14" t="s">
        <v>75</v>
      </c>
      <c r="AY274" s="215" t="s">
        <v>156</v>
      </c>
    </row>
    <row r="275" spans="1:65" s="12" customFormat="1" ht="22.9" customHeight="1">
      <c r="B275" s="164"/>
      <c r="C275" s="165"/>
      <c r="D275" s="166" t="s">
        <v>67</v>
      </c>
      <c r="E275" s="178" t="s">
        <v>525</v>
      </c>
      <c r="F275" s="178" t="s">
        <v>526</v>
      </c>
      <c r="G275" s="165"/>
      <c r="H275" s="165"/>
      <c r="I275" s="168"/>
      <c r="J275" s="179">
        <f>BK275</f>
        <v>0</v>
      </c>
      <c r="K275" s="165"/>
      <c r="L275" s="170"/>
      <c r="M275" s="171"/>
      <c r="N275" s="172"/>
      <c r="O275" s="172"/>
      <c r="P275" s="173">
        <f>SUM(P276:P305)</f>
        <v>0</v>
      </c>
      <c r="Q275" s="172"/>
      <c r="R275" s="173">
        <f>SUM(R276:R305)</f>
        <v>0.40714769000000001</v>
      </c>
      <c r="S275" s="172"/>
      <c r="T275" s="174">
        <f>SUM(T276:T305)</f>
        <v>7.0629780000000003E-2</v>
      </c>
      <c r="AR275" s="175" t="s">
        <v>77</v>
      </c>
      <c r="AT275" s="176" t="s">
        <v>67</v>
      </c>
      <c r="AU275" s="176" t="s">
        <v>75</v>
      </c>
      <c r="AY275" s="175" t="s">
        <v>156</v>
      </c>
      <c r="BK275" s="177">
        <f>SUM(BK276:BK305)</f>
        <v>0</v>
      </c>
    </row>
    <row r="276" spans="1:65" s="2" customFormat="1" ht="14.45" customHeight="1">
      <c r="A276" s="36"/>
      <c r="B276" s="37"/>
      <c r="C276" s="180" t="s">
        <v>490</v>
      </c>
      <c r="D276" s="180" t="s">
        <v>159</v>
      </c>
      <c r="E276" s="181" t="s">
        <v>528</v>
      </c>
      <c r="F276" s="182" t="s">
        <v>529</v>
      </c>
      <c r="G276" s="183" t="s">
        <v>162</v>
      </c>
      <c r="H276" s="184">
        <v>227.83799999999999</v>
      </c>
      <c r="I276" s="185"/>
      <c r="J276" s="186">
        <f>ROUND(I276*H276,2)</f>
        <v>0</v>
      </c>
      <c r="K276" s="182" t="s">
        <v>163</v>
      </c>
      <c r="L276" s="41"/>
      <c r="M276" s="187" t="s">
        <v>19</v>
      </c>
      <c r="N276" s="188" t="s">
        <v>39</v>
      </c>
      <c r="O276" s="66"/>
      <c r="P276" s="189">
        <f>O276*H276</f>
        <v>0</v>
      </c>
      <c r="Q276" s="189">
        <v>1E-3</v>
      </c>
      <c r="R276" s="189">
        <f>Q276*H276</f>
        <v>0.22783799999999998</v>
      </c>
      <c r="S276" s="189">
        <v>3.1E-4</v>
      </c>
      <c r="T276" s="190">
        <f>S276*H276</f>
        <v>7.0629780000000003E-2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1" t="s">
        <v>253</v>
      </c>
      <c r="AT276" s="191" t="s">
        <v>159</v>
      </c>
      <c r="AU276" s="191" t="s">
        <v>77</v>
      </c>
      <c r="AY276" s="19" t="s">
        <v>156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75</v>
      </c>
      <c r="BK276" s="192">
        <f>ROUND(I276*H276,2)</f>
        <v>0</v>
      </c>
      <c r="BL276" s="19" t="s">
        <v>253</v>
      </c>
      <c r="BM276" s="191" t="s">
        <v>1883</v>
      </c>
    </row>
    <row r="277" spans="1:65" s="13" customFormat="1" ht="11.25">
      <c r="B277" s="193"/>
      <c r="C277" s="194"/>
      <c r="D277" s="195" t="s">
        <v>166</v>
      </c>
      <c r="E277" s="196" t="s">
        <v>19</v>
      </c>
      <c r="F277" s="197" t="s">
        <v>1884</v>
      </c>
      <c r="G277" s="194"/>
      <c r="H277" s="198">
        <v>23.302</v>
      </c>
      <c r="I277" s="199"/>
      <c r="J277" s="194"/>
      <c r="K277" s="194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166</v>
      </c>
      <c r="AU277" s="204" t="s">
        <v>77</v>
      </c>
      <c r="AV277" s="13" t="s">
        <v>77</v>
      </c>
      <c r="AW277" s="13" t="s">
        <v>30</v>
      </c>
      <c r="AX277" s="13" t="s">
        <v>68</v>
      </c>
      <c r="AY277" s="204" t="s">
        <v>156</v>
      </c>
    </row>
    <row r="278" spans="1:65" s="13" customFormat="1" ht="22.5">
      <c r="B278" s="193"/>
      <c r="C278" s="194"/>
      <c r="D278" s="195" t="s">
        <v>166</v>
      </c>
      <c r="E278" s="196" t="s">
        <v>19</v>
      </c>
      <c r="F278" s="197" t="s">
        <v>1885</v>
      </c>
      <c r="G278" s="194"/>
      <c r="H278" s="198">
        <v>22.818000000000001</v>
      </c>
      <c r="I278" s="199"/>
      <c r="J278" s="194"/>
      <c r="K278" s="194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166</v>
      </c>
      <c r="AU278" s="204" t="s">
        <v>77</v>
      </c>
      <c r="AV278" s="13" t="s">
        <v>77</v>
      </c>
      <c r="AW278" s="13" t="s">
        <v>30</v>
      </c>
      <c r="AX278" s="13" t="s">
        <v>68</v>
      </c>
      <c r="AY278" s="204" t="s">
        <v>156</v>
      </c>
    </row>
    <row r="279" spans="1:65" s="13" customFormat="1" ht="11.25">
      <c r="B279" s="193"/>
      <c r="C279" s="194"/>
      <c r="D279" s="195" t="s">
        <v>166</v>
      </c>
      <c r="E279" s="196" t="s">
        <v>19</v>
      </c>
      <c r="F279" s="197" t="s">
        <v>1886</v>
      </c>
      <c r="G279" s="194"/>
      <c r="H279" s="198">
        <v>34.012999999999998</v>
      </c>
      <c r="I279" s="199"/>
      <c r="J279" s="194"/>
      <c r="K279" s="194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166</v>
      </c>
      <c r="AU279" s="204" t="s">
        <v>77</v>
      </c>
      <c r="AV279" s="13" t="s">
        <v>77</v>
      </c>
      <c r="AW279" s="13" t="s">
        <v>30</v>
      </c>
      <c r="AX279" s="13" t="s">
        <v>68</v>
      </c>
      <c r="AY279" s="204" t="s">
        <v>156</v>
      </c>
    </row>
    <row r="280" spans="1:65" s="13" customFormat="1" ht="11.25">
      <c r="B280" s="193"/>
      <c r="C280" s="194"/>
      <c r="D280" s="195" t="s">
        <v>166</v>
      </c>
      <c r="E280" s="196" t="s">
        <v>19</v>
      </c>
      <c r="F280" s="197" t="s">
        <v>1887</v>
      </c>
      <c r="G280" s="194"/>
      <c r="H280" s="198">
        <v>7</v>
      </c>
      <c r="I280" s="199"/>
      <c r="J280" s="194"/>
      <c r="K280" s="194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166</v>
      </c>
      <c r="AU280" s="204" t="s">
        <v>77</v>
      </c>
      <c r="AV280" s="13" t="s">
        <v>77</v>
      </c>
      <c r="AW280" s="13" t="s">
        <v>30</v>
      </c>
      <c r="AX280" s="13" t="s">
        <v>68</v>
      </c>
      <c r="AY280" s="204" t="s">
        <v>156</v>
      </c>
    </row>
    <row r="281" spans="1:65" s="13" customFormat="1" ht="11.25">
      <c r="B281" s="193"/>
      <c r="C281" s="194"/>
      <c r="D281" s="195" t="s">
        <v>166</v>
      </c>
      <c r="E281" s="196" t="s">
        <v>19</v>
      </c>
      <c r="F281" s="197" t="s">
        <v>1888</v>
      </c>
      <c r="G281" s="194"/>
      <c r="H281" s="198">
        <v>5.1769999999999996</v>
      </c>
      <c r="I281" s="199"/>
      <c r="J281" s="194"/>
      <c r="K281" s="194"/>
      <c r="L281" s="200"/>
      <c r="M281" s="201"/>
      <c r="N281" s="202"/>
      <c r="O281" s="202"/>
      <c r="P281" s="202"/>
      <c r="Q281" s="202"/>
      <c r="R281" s="202"/>
      <c r="S281" s="202"/>
      <c r="T281" s="203"/>
      <c r="AT281" s="204" t="s">
        <v>166</v>
      </c>
      <c r="AU281" s="204" t="s">
        <v>77</v>
      </c>
      <c r="AV281" s="13" t="s">
        <v>77</v>
      </c>
      <c r="AW281" s="13" t="s">
        <v>30</v>
      </c>
      <c r="AX281" s="13" t="s">
        <v>68</v>
      </c>
      <c r="AY281" s="204" t="s">
        <v>156</v>
      </c>
    </row>
    <row r="282" spans="1:65" s="13" customFormat="1" ht="11.25">
      <c r="B282" s="193"/>
      <c r="C282" s="194"/>
      <c r="D282" s="195" t="s">
        <v>166</v>
      </c>
      <c r="E282" s="196" t="s">
        <v>19</v>
      </c>
      <c r="F282" s="197" t="s">
        <v>1889</v>
      </c>
      <c r="G282" s="194"/>
      <c r="H282" s="198">
        <v>43.386000000000003</v>
      </c>
      <c r="I282" s="199"/>
      <c r="J282" s="194"/>
      <c r="K282" s="194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166</v>
      </c>
      <c r="AU282" s="204" t="s">
        <v>77</v>
      </c>
      <c r="AV282" s="13" t="s">
        <v>77</v>
      </c>
      <c r="AW282" s="13" t="s">
        <v>30</v>
      </c>
      <c r="AX282" s="13" t="s">
        <v>68</v>
      </c>
      <c r="AY282" s="204" t="s">
        <v>156</v>
      </c>
    </row>
    <row r="283" spans="1:65" s="13" customFormat="1" ht="11.25">
      <c r="B283" s="193"/>
      <c r="C283" s="194"/>
      <c r="D283" s="195" t="s">
        <v>166</v>
      </c>
      <c r="E283" s="196" t="s">
        <v>19</v>
      </c>
      <c r="F283" s="197" t="s">
        <v>1890</v>
      </c>
      <c r="G283" s="194"/>
      <c r="H283" s="198">
        <v>36.094999999999999</v>
      </c>
      <c r="I283" s="199"/>
      <c r="J283" s="194"/>
      <c r="K283" s="194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166</v>
      </c>
      <c r="AU283" s="204" t="s">
        <v>77</v>
      </c>
      <c r="AV283" s="13" t="s">
        <v>77</v>
      </c>
      <c r="AW283" s="13" t="s">
        <v>30</v>
      </c>
      <c r="AX283" s="13" t="s">
        <v>68</v>
      </c>
      <c r="AY283" s="204" t="s">
        <v>156</v>
      </c>
    </row>
    <row r="284" spans="1:65" s="13" customFormat="1" ht="22.5">
      <c r="B284" s="193"/>
      <c r="C284" s="194"/>
      <c r="D284" s="195" t="s">
        <v>166</v>
      </c>
      <c r="E284" s="196" t="s">
        <v>19</v>
      </c>
      <c r="F284" s="197" t="s">
        <v>1891</v>
      </c>
      <c r="G284" s="194"/>
      <c r="H284" s="198">
        <v>56.046999999999997</v>
      </c>
      <c r="I284" s="199"/>
      <c r="J284" s="194"/>
      <c r="K284" s="194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166</v>
      </c>
      <c r="AU284" s="204" t="s">
        <v>77</v>
      </c>
      <c r="AV284" s="13" t="s">
        <v>77</v>
      </c>
      <c r="AW284" s="13" t="s">
        <v>30</v>
      </c>
      <c r="AX284" s="13" t="s">
        <v>68</v>
      </c>
      <c r="AY284" s="204" t="s">
        <v>156</v>
      </c>
    </row>
    <row r="285" spans="1:65" s="14" customFormat="1" ht="11.25">
      <c r="B285" s="205"/>
      <c r="C285" s="206"/>
      <c r="D285" s="195" t="s">
        <v>166</v>
      </c>
      <c r="E285" s="207" t="s">
        <v>19</v>
      </c>
      <c r="F285" s="208" t="s">
        <v>168</v>
      </c>
      <c r="G285" s="206"/>
      <c r="H285" s="209">
        <v>227.83799999999999</v>
      </c>
      <c r="I285" s="210"/>
      <c r="J285" s="206"/>
      <c r="K285" s="206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166</v>
      </c>
      <c r="AU285" s="215" t="s">
        <v>77</v>
      </c>
      <c r="AV285" s="14" t="s">
        <v>164</v>
      </c>
      <c r="AW285" s="14" t="s">
        <v>30</v>
      </c>
      <c r="AX285" s="14" t="s">
        <v>75</v>
      </c>
      <c r="AY285" s="215" t="s">
        <v>156</v>
      </c>
    </row>
    <row r="286" spans="1:65" s="2" customFormat="1" ht="24.2" customHeight="1">
      <c r="A286" s="36"/>
      <c r="B286" s="37"/>
      <c r="C286" s="180" t="s">
        <v>497</v>
      </c>
      <c r="D286" s="180" t="s">
        <v>159</v>
      </c>
      <c r="E286" s="181" t="s">
        <v>533</v>
      </c>
      <c r="F286" s="182" t="s">
        <v>534</v>
      </c>
      <c r="G286" s="183" t="s">
        <v>162</v>
      </c>
      <c r="H286" s="184">
        <v>227.83799999999999</v>
      </c>
      <c r="I286" s="185"/>
      <c r="J286" s="186">
        <f>ROUND(I286*H286,2)</f>
        <v>0</v>
      </c>
      <c r="K286" s="182" t="s">
        <v>163</v>
      </c>
      <c r="L286" s="41"/>
      <c r="M286" s="187" t="s">
        <v>19</v>
      </c>
      <c r="N286" s="188" t="s">
        <v>39</v>
      </c>
      <c r="O286" s="66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253</v>
      </c>
      <c r="AT286" s="191" t="s">
        <v>159</v>
      </c>
      <c r="AU286" s="191" t="s">
        <v>77</v>
      </c>
      <c r="AY286" s="19" t="s">
        <v>156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75</v>
      </c>
      <c r="BK286" s="192">
        <f>ROUND(I286*H286,2)</f>
        <v>0</v>
      </c>
      <c r="BL286" s="19" t="s">
        <v>253</v>
      </c>
      <c r="BM286" s="191" t="s">
        <v>1892</v>
      </c>
    </row>
    <row r="287" spans="1:65" s="13" customFormat="1" ht="11.25">
      <c r="B287" s="193"/>
      <c r="C287" s="194"/>
      <c r="D287" s="195" t="s">
        <v>166</v>
      </c>
      <c r="E287" s="196" t="s">
        <v>19</v>
      </c>
      <c r="F287" s="197" t="s">
        <v>1893</v>
      </c>
      <c r="G287" s="194"/>
      <c r="H287" s="198">
        <v>227.83799999999999</v>
      </c>
      <c r="I287" s="199"/>
      <c r="J287" s="194"/>
      <c r="K287" s="194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166</v>
      </c>
      <c r="AU287" s="204" t="s">
        <v>77</v>
      </c>
      <c r="AV287" s="13" t="s">
        <v>77</v>
      </c>
      <c r="AW287" s="13" t="s">
        <v>30</v>
      </c>
      <c r="AX287" s="13" t="s">
        <v>68</v>
      </c>
      <c r="AY287" s="204" t="s">
        <v>156</v>
      </c>
    </row>
    <row r="288" spans="1:65" s="14" customFormat="1" ht="11.25">
      <c r="B288" s="205"/>
      <c r="C288" s="206"/>
      <c r="D288" s="195" t="s">
        <v>166</v>
      </c>
      <c r="E288" s="207" t="s">
        <v>19</v>
      </c>
      <c r="F288" s="208" t="s">
        <v>168</v>
      </c>
      <c r="G288" s="206"/>
      <c r="H288" s="209">
        <v>227.83799999999999</v>
      </c>
      <c r="I288" s="210"/>
      <c r="J288" s="206"/>
      <c r="K288" s="206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166</v>
      </c>
      <c r="AU288" s="215" t="s">
        <v>77</v>
      </c>
      <c r="AV288" s="14" t="s">
        <v>164</v>
      </c>
      <c r="AW288" s="14" t="s">
        <v>30</v>
      </c>
      <c r="AX288" s="14" t="s">
        <v>75</v>
      </c>
      <c r="AY288" s="215" t="s">
        <v>156</v>
      </c>
    </row>
    <row r="289" spans="1:65" s="2" customFormat="1" ht="24.2" customHeight="1">
      <c r="A289" s="36"/>
      <c r="B289" s="37"/>
      <c r="C289" s="180" t="s">
        <v>500</v>
      </c>
      <c r="D289" s="180" t="s">
        <v>159</v>
      </c>
      <c r="E289" s="181" t="s">
        <v>538</v>
      </c>
      <c r="F289" s="182" t="s">
        <v>539</v>
      </c>
      <c r="G289" s="183" t="s">
        <v>162</v>
      </c>
      <c r="H289" s="184">
        <v>67.927000000000007</v>
      </c>
      <c r="I289" s="185"/>
      <c r="J289" s="186">
        <f>ROUND(I289*H289,2)</f>
        <v>0</v>
      </c>
      <c r="K289" s="182" t="s">
        <v>163</v>
      </c>
      <c r="L289" s="41"/>
      <c r="M289" s="187" t="s">
        <v>19</v>
      </c>
      <c r="N289" s="188" t="s">
        <v>39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253</v>
      </c>
      <c r="AT289" s="191" t="s">
        <v>159</v>
      </c>
      <c r="AU289" s="191" t="s">
        <v>77</v>
      </c>
      <c r="AY289" s="19" t="s">
        <v>156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75</v>
      </c>
      <c r="BK289" s="192">
        <f>ROUND(I289*H289,2)</f>
        <v>0</v>
      </c>
      <c r="BL289" s="19" t="s">
        <v>253</v>
      </c>
      <c r="BM289" s="191" t="s">
        <v>1894</v>
      </c>
    </row>
    <row r="290" spans="1:65" s="15" customFormat="1" ht="11.25">
      <c r="B290" s="216"/>
      <c r="C290" s="217"/>
      <c r="D290" s="195" t="s">
        <v>166</v>
      </c>
      <c r="E290" s="218" t="s">
        <v>19</v>
      </c>
      <c r="F290" s="219" t="s">
        <v>1895</v>
      </c>
      <c r="G290" s="217"/>
      <c r="H290" s="218" t="s">
        <v>19</v>
      </c>
      <c r="I290" s="220"/>
      <c r="J290" s="217"/>
      <c r="K290" s="217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166</v>
      </c>
      <c r="AU290" s="225" t="s">
        <v>77</v>
      </c>
      <c r="AV290" s="15" t="s">
        <v>75</v>
      </c>
      <c r="AW290" s="15" t="s">
        <v>30</v>
      </c>
      <c r="AX290" s="15" t="s">
        <v>68</v>
      </c>
      <c r="AY290" s="225" t="s">
        <v>156</v>
      </c>
    </row>
    <row r="291" spans="1:65" s="13" customFormat="1" ht="11.25">
      <c r="B291" s="193"/>
      <c r="C291" s="194"/>
      <c r="D291" s="195" t="s">
        <v>166</v>
      </c>
      <c r="E291" s="196" t="s">
        <v>19</v>
      </c>
      <c r="F291" s="197" t="s">
        <v>1896</v>
      </c>
      <c r="G291" s="194"/>
      <c r="H291" s="198">
        <v>6.7839999999999998</v>
      </c>
      <c r="I291" s="199"/>
      <c r="J291" s="194"/>
      <c r="K291" s="194"/>
      <c r="L291" s="200"/>
      <c r="M291" s="201"/>
      <c r="N291" s="202"/>
      <c r="O291" s="202"/>
      <c r="P291" s="202"/>
      <c r="Q291" s="202"/>
      <c r="R291" s="202"/>
      <c r="S291" s="202"/>
      <c r="T291" s="203"/>
      <c r="AT291" s="204" t="s">
        <v>166</v>
      </c>
      <c r="AU291" s="204" t="s">
        <v>77</v>
      </c>
      <c r="AV291" s="13" t="s">
        <v>77</v>
      </c>
      <c r="AW291" s="13" t="s">
        <v>30</v>
      </c>
      <c r="AX291" s="13" t="s">
        <v>68</v>
      </c>
      <c r="AY291" s="204" t="s">
        <v>156</v>
      </c>
    </row>
    <row r="292" spans="1:65" s="13" customFormat="1" ht="11.25">
      <c r="B292" s="193"/>
      <c r="C292" s="194"/>
      <c r="D292" s="195" t="s">
        <v>166</v>
      </c>
      <c r="E292" s="196" t="s">
        <v>19</v>
      </c>
      <c r="F292" s="197" t="s">
        <v>1897</v>
      </c>
      <c r="G292" s="194"/>
      <c r="H292" s="198">
        <v>34.610999999999997</v>
      </c>
      <c r="I292" s="199"/>
      <c r="J292" s="194"/>
      <c r="K292" s="194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166</v>
      </c>
      <c r="AU292" s="204" t="s">
        <v>77</v>
      </c>
      <c r="AV292" s="13" t="s">
        <v>77</v>
      </c>
      <c r="AW292" s="13" t="s">
        <v>30</v>
      </c>
      <c r="AX292" s="13" t="s">
        <v>68</v>
      </c>
      <c r="AY292" s="204" t="s">
        <v>156</v>
      </c>
    </row>
    <row r="293" spans="1:65" s="13" customFormat="1" ht="11.25">
      <c r="B293" s="193"/>
      <c r="C293" s="194"/>
      <c r="D293" s="195" t="s">
        <v>166</v>
      </c>
      <c r="E293" s="196" t="s">
        <v>19</v>
      </c>
      <c r="F293" s="197" t="s">
        <v>1898</v>
      </c>
      <c r="G293" s="194"/>
      <c r="H293" s="198">
        <v>16.335000000000001</v>
      </c>
      <c r="I293" s="199"/>
      <c r="J293" s="194"/>
      <c r="K293" s="194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166</v>
      </c>
      <c r="AU293" s="204" t="s">
        <v>77</v>
      </c>
      <c r="AV293" s="13" t="s">
        <v>77</v>
      </c>
      <c r="AW293" s="13" t="s">
        <v>30</v>
      </c>
      <c r="AX293" s="13" t="s">
        <v>68</v>
      </c>
      <c r="AY293" s="204" t="s">
        <v>156</v>
      </c>
    </row>
    <row r="294" spans="1:65" s="13" customFormat="1" ht="11.25">
      <c r="B294" s="193"/>
      <c r="C294" s="194"/>
      <c r="D294" s="195" t="s">
        <v>166</v>
      </c>
      <c r="E294" s="196" t="s">
        <v>19</v>
      </c>
      <c r="F294" s="197" t="s">
        <v>1899</v>
      </c>
      <c r="G294" s="194"/>
      <c r="H294" s="198">
        <v>10.196999999999999</v>
      </c>
      <c r="I294" s="199"/>
      <c r="J294" s="194"/>
      <c r="K294" s="194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166</v>
      </c>
      <c r="AU294" s="204" t="s">
        <v>77</v>
      </c>
      <c r="AV294" s="13" t="s">
        <v>77</v>
      </c>
      <c r="AW294" s="13" t="s">
        <v>30</v>
      </c>
      <c r="AX294" s="13" t="s">
        <v>68</v>
      </c>
      <c r="AY294" s="204" t="s">
        <v>156</v>
      </c>
    </row>
    <row r="295" spans="1:65" s="14" customFormat="1" ht="11.25">
      <c r="B295" s="205"/>
      <c r="C295" s="206"/>
      <c r="D295" s="195" t="s">
        <v>166</v>
      </c>
      <c r="E295" s="207" t="s">
        <v>19</v>
      </c>
      <c r="F295" s="208" t="s">
        <v>168</v>
      </c>
      <c r="G295" s="206"/>
      <c r="H295" s="209">
        <v>67.927000000000007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166</v>
      </c>
      <c r="AU295" s="215" t="s">
        <v>77</v>
      </c>
      <c r="AV295" s="14" t="s">
        <v>164</v>
      </c>
      <c r="AW295" s="14" t="s">
        <v>30</v>
      </c>
      <c r="AX295" s="14" t="s">
        <v>75</v>
      </c>
      <c r="AY295" s="215" t="s">
        <v>156</v>
      </c>
    </row>
    <row r="296" spans="1:65" s="2" customFormat="1" ht="24.2" customHeight="1">
      <c r="A296" s="36"/>
      <c r="B296" s="37"/>
      <c r="C296" s="230" t="s">
        <v>505</v>
      </c>
      <c r="D296" s="230" t="s">
        <v>300</v>
      </c>
      <c r="E296" s="231" t="s">
        <v>544</v>
      </c>
      <c r="F296" s="232" t="s">
        <v>545</v>
      </c>
      <c r="G296" s="233" t="s">
        <v>162</v>
      </c>
      <c r="H296" s="234">
        <v>71.322999999999993</v>
      </c>
      <c r="I296" s="235"/>
      <c r="J296" s="236">
        <f>ROUND(I296*H296,2)</f>
        <v>0</v>
      </c>
      <c r="K296" s="232" t="s">
        <v>163</v>
      </c>
      <c r="L296" s="237"/>
      <c r="M296" s="238" t="s">
        <v>19</v>
      </c>
      <c r="N296" s="239" t="s">
        <v>39</v>
      </c>
      <c r="O296" s="66"/>
      <c r="P296" s="189">
        <f>O296*H296</f>
        <v>0</v>
      </c>
      <c r="Q296" s="189">
        <v>2.9999999999999997E-4</v>
      </c>
      <c r="R296" s="189">
        <f>Q296*H296</f>
        <v>2.1396899999999996E-2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303</v>
      </c>
      <c r="AT296" s="191" t="s">
        <v>300</v>
      </c>
      <c r="AU296" s="191" t="s">
        <v>77</v>
      </c>
      <c r="AY296" s="19" t="s">
        <v>156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75</v>
      </c>
      <c r="BK296" s="192">
        <f>ROUND(I296*H296,2)</f>
        <v>0</v>
      </c>
      <c r="BL296" s="19" t="s">
        <v>253</v>
      </c>
      <c r="BM296" s="191" t="s">
        <v>1900</v>
      </c>
    </row>
    <row r="297" spans="1:65" s="13" customFormat="1" ht="11.25">
      <c r="B297" s="193"/>
      <c r="C297" s="194"/>
      <c r="D297" s="195" t="s">
        <v>166</v>
      </c>
      <c r="E297" s="196" t="s">
        <v>19</v>
      </c>
      <c r="F297" s="197" t="s">
        <v>1901</v>
      </c>
      <c r="G297" s="194"/>
      <c r="H297" s="198">
        <v>71.322999999999993</v>
      </c>
      <c r="I297" s="199"/>
      <c r="J297" s="194"/>
      <c r="K297" s="194"/>
      <c r="L297" s="200"/>
      <c r="M297" s="201"/>
      <c r="N297" s="202"/>
      <c r="O297" s="202"/>
      <c r="P297" s="202"/>
      <c r="Q297" s="202"/>
      <c r="R297" s="202"/>
      <c r="S297" s="202"/>
      <c r="T297" s="203"/>
      <c r="AT297" s="204" t="s">
        <v>166</v>
      </c>
      <c r="AU297" s="204" t="s">
        <v>77</v>
      </c>
      <c r="AV297" s="13" t="s">
        <v>77</v>
      </c>
      <c r="AW297" s="13" t="s">
        <v>30</v>
      </c>
      <c r="AX297" s="13" t="s">
        <v>68</v>
      </c>
      <c r="AY297" s="204" t="s">
        <v>156</v>
      </c>
    </row>
    <row r="298" spans="1:65" s="14" customFormat="1" ht="11.25">
      <c r="B298" s="205"/>
      <c r="C298" s="206"/>
      <c r="D298" s="195" t="s">
        <v>166</v>
      </c>
      <c r="E298" s="207" t="s">
        <v>19</v>
      </c>
      <c r="F298" s="208" t="s">
        <v>168</v>
      </c>
      <c r="G298" s="206"/>
      <c r="H298" s="209">
        <v>71.322999999999993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166</v>
      </c>
      <c r="AU298" s="215" t="s">
        <v>77</v>
      </c>
      <c r="AV298" s="14" t="s">
        <v>164</v>
      </c>
      <c r="AW298" s="14" t="s">
        <v>30</v>
      </c>
      <c r="AX298" s="14" t="s">
        <v>75</v>
      </c>
      <c r="AY298" s="215" t="s">
        <v>156</v>
      </c>
    </row>
    <row r="299" spans="1:65" s="2" customFormat="1" ht="24.2" customHeight="1">
      <c r="A299" s="36"/>
      <c r="B299" s="37"/>
      <c r="C299" s="180" t="s">
        <v>509</v>
      </c>
      <c r="D299" s="180" t="s">
        <v>159</v>
      </c>
      <c r="E299" s="181" t="s">
        <v>1578</v>
      </c>
      <c r="F299" s="182" t="s">
        <v>1579</v>
      </c>
      <c r="G299" s="183" t="s">
        <v>162</v>
      </c>
      <c r="H299" s="184">
        <v>322.27100000000002</v>
      </c>
      <c r="I299" s="185"/>
      <c r="J299" s="186">
        <f>ROUND(I299*H299,2)</f>
        <v>0</v>
      </c>
      <c r="K299" s="182" t="s">
        <v>163</v>
      </c>
      <c r="L299" s="41"/>
      <c r="M299" s="187" t="s">
        <v>19</v>
      </c>
      <c r="N299" s="188" t="s">
        <v>39</v>
      </c>
      <c r="O299" s="66"/>
      <c r="P299" s="189">
        <f>O299*H299</f>
        <v>0</v>
      </c>
      <c r="Q299" s="189">
        <v>2.0000000000000001E-4</v>
      </c>
      <c r="R299" s="189">
        <f>Q299*H299</f>
        <v>6.4454200000000003E-2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253</v>
      </c>
      <c r="AT299" s="191" t="s">
        <v>159</v>
      </c>
      <c r="AU299" s="191" t="s">
        <v>77</v>
      </c>
      <c r="AY299" s="19" t="s">
        <v>156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75</v>
      </c>
      <c r="BK299" s="192">
        <f>ROUND(I299*H299,2)</f>
        <v>0</v>
      </c>
      <c r="BL299" s="19" t="s">
        <v>253</v>
      </c>
      <c r="BM299" s="191" t="s">
        <v>1902</v>
      </c>
    </row>
    <row r="300" spans="1:65" s="13" customFormat="1" ht="11.25">
      <c r="B300" s="193"/>
      <c r="C300" s="194"/>
      <c r="D300" s="195" t="s">
        <v>166</v>
      </c>
      <c r="E300" s="196" t="s">
        <v>19</v>
      </c>
      <c r="F300" s="197" t="s">
        <v>1903</v>
      </c>
      <c r="G300" s="194"/>
      <c r="H300" s="198">
        <v>227.83799999999999</v>
      </c>
      <c r="I300" s="199"/>
      <c r="J300" s="194"/>
      <c r="K300" s="194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166</v>
      </c>
      <c r="AU300" s="204" t="s">
        <v>77</v>
      </c>
      <c r="AV300" s="13" t="s">
        <v>77</v>
      </c>
      <c r="AW300" s="13" t="s">
        <v>30</v>
      </c>
      <c r="AX300" s="13" t="s">
        <v>68</v>
      </c>
      <c r="AY300" s="204" t="s">
        <v>156</v>
      </c>
    </row>
    <row r="301" spans="1:65" s="13" customFormat="1" ht="11.25">
      <c r="B301" s="193"/>
      <c r="C301" s="194"/>
      <c r="D301" s="195" t="s">
        <v>166</v>
      </c>
      <c r="E301" s="196" t="s">
        <v>19</v>
      </c>
      <c r="F301" s="197" t="s">
        <v>1904</v>
      </c>
      <c r="G301" s="194"/>
      <c r="H301" s="198">
        <v>94.433000000000007</v>
      </c>
      <c r="I301" s="199"/>
      <c r="J301" s="194"/>
      <c r="K301" s="194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166</v>
      </c>
      <c r="AU301" s="204" t="s">
        <v>77</v>
      </c>
      <c r="AV301" s="13" t="s">
        <v>77</v>
      </c>
      <c r="AW301" s="13" t="s">
        <v>30</v>
      </c>
      <c r="AX301" s="13" t="s">
        <v>68</v>
      </c>
      <c r="AY301" s="204" t="s">
        <v>156</v>
      </c>
    </row>
    <row r="302" spans="1:65" s="14" customFormat="1" ht="11.25">
      <c r="B302" s="205"/>
      <c r="C302" s="206"/>
      <c r="D302" s="195" t="s">
        <v>166</v>
      </c>
      <c r="E302" s="207" t="s">
        <v>19</v>
      </c>
      <c r="F302" s="208" t="s">
        <v>168</v>
      </c>
      <c r="G302" s="206"/>
      <c r="H302" s="209">
        <v>322.27100000000002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166</v>
      </c>
      <c r="AU302" s="215" t="s">
        <v>77</v>
      </c>
      <c r="AV302" s="14" t="s">
        <v>164</v>
      </c>
      <c r="AW302" s="14" t="s">
        <v>30</v>
      </c>
      <c r="AX302" s="14" t="s">
        <v>75</v>
      </c>
      <c r="AY302" s="215" t="s">
        <v>156</v>
      </c>
    </row>
    <row r="303" spans="1:65" s="2" customFormat="1" ht="37.9" customHeight="1">
      <c r="A303" s="36"/>
      <c r="B303" s="37"/>
      <c r="C303" s="180" t="s">
        <v>513</v>
      </c>
      <c r="D303" s="180" t="s">
        <v>159</v>
      </c>
      <c r="E303" s="181" t="s">
        <v>553</v>
      </c>
      <c r="F303" s="182" t="s">
        <v>554</v>
      </c>
      <c r="G303" s="183" t="s">
        <v>162</v>
      </c>
      <c r="H303" s="184">
        <v>322.27100000000002</v>
      </c>
      <c r="I303" s="185"/>
      <c r="J303" s="186">
        <f>ROUND(I303*H303,2)</f>
        <v>0</v>
      </c>
      <c r="K303" s="182" t="s">
        <v>163</v>
      </c>
      <c r="L303" s="41"/>
      <c r="M303" s="187" t="s">
        <v>19</v>
      </c>
      <c r="N303" s="188" t="s">
        <v>39</v>
      </c>
      <c r="O303" s="66"/>
      <c r="P303" s="189">
        <f>O303*H303</f>
        <v>0</v>
      </c>
      <c r="Q303" s="189">
        <v>2.9E-4</v>
      </c>
      <c r="R303" s="189">
        <f>Q303*H303</f>
        <v>9.3458590000000008E-2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253</v>
      </c>
      <c r="AT303" s="191" t="s">
        <v>159</v>
      </c>
      <c r="AU303" s="191" t="s">
        <v>77</v>
      </c>
      <c r="AY303" s="19" t="s">
        <v>156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75</v>
      </c>
      <c r="BK303" s="192">
        <f>ROUND(I303*H303,2)</f>
        <v>0</v>
      </c>
      <c r="BL303" s="19" t="s">
        <v>253</v>
      </c>
      <c r="BM303" s="191" t="s">
        <v>1905</v>
      </c>
    </row>
    <row r="304" spans="1:65" s="13" customFormat="1" ht="11.25">
      <c r="B304" s="193"/>
      <c r="C304" s="194"/>
      <c r="D304" s="195" t="s">
        <v>166</v>
      </c>
      <c r="E304" s="196" t="s">
        <v>19</v>
      </c>
      <c r="F304" s="197" t="s">
        <v>1906</v>
      </c>
      <c r="G304" s="194"/>
      <c r="H304" s="198">
        <v>322.27100000000002</v>
      </c>
      <c r="I304" s="199"/>
      <c r="J304" s="194"/>
      <c r="K304" s="194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166</v>
      </c>
      <c r="AU304" s="204" t="s">
        <v>77</v>
      </c>
      <c r="AV304" s="13" t="s">
        <v>77</v>
      </c>
      <c r="AW304" s="13" t="s">
        <v>30</v>
      </c>
      <c r="AX304" s="13" t="s">
        <v>68</v>
      </c>
      <c r="AY304" s="204" t="s">
        <v>156</v>
      </c>
    </row>
    <row r="305" spans="1:51" s="14" customFormat="1" ht="11.25">
      <c r="B305" s="205"/>
      <c r="C305" s="206"/>
      <c r="D305" s="195" t="s">
        <v>166</v>
      </c>
      <c r="E305" s="207" t="s">
        <v>19</v>
      </c>
      <c r="F305" s="208" t="s">
        <v>168</v>
      </c>
      <c r="G305" s="206"/>
      <c r="H305" s="209">
        <v>322.27100000000002</v>
      </c>
      <c r="I305" s="210"/>
      <c r="J305" s="206"/>
      <c r="K305" s="206"/>
      <c r="L305" s="211"/>
      <c r="M305" s="240"/>
      <c r="N305" s="241"/>
      <c r="O305" s="241"/>
      <c r="P305" s="241"/>
      <c r="Q305" s="241"/>
      <c r="R305" s="241"/>
      <c r="S305" s="241"/>
      <c r="T305" s="242"/>
      <c r="AT305" s="215" t="s">
        <v>166</v>
      </c>
      <c r="AU305" s="215" t="s">
        <v>77</v>
      </c>
      <c r="AV305" s="14" t="s">
        <v>164</v>
      </c>
      <c r="AW305" s="14" t="s">
        <v>30</v>
      </c>
      <c r="AX305" s="14" t="s">
        <v>75</v>
      </c>
      <c r="AY305" s="215" t="s">
        <v>156</v>
      </c>
    </row>
    <row r="306" spans="1:51" s="2" customFormat="1" ht="6.95" customHeight="1">
      <c r="A306" s="36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41"/>
      <c r="M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</row>
  </sheetData>
  <sheetProtection algorithmName="SHA-512" hashValue="hoTAIlh+Mye4yH2/Io131ofO8M9j/athyMFeMN6zfFC4zsXVVmoHM+moIXfK3pc3nWH0vRzoLJtoGD8biyIFFw==" saltValue="jFxKNEZOMA8fFi4hL4wUu4u4LGrW6Aa2hwRYt74sZo0nqoHTk6bIjHHaOeRdQjaTOixnTL+o3DZ0bJvuCyxeeg==" spinCount="100000" sheet="1" objects="1" scenarios="1" formatColumns="0" formatRows="0" autoFilter="0"/>
  <autoFilter ref="C98:K305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26</vt:i4>
      </vt:variant>
    </vt:vector>
  </HeadingPairs>
  <TitlesOfParts>
    <vt:vector size="40" baseType="lpstr">
      <vt:lpstr>Rekapitulace zakázky</vt:lpstr>
      <vt:lpstr>01 - Stavební část</vt:lpstr>
      <vt:lpstr>02 - ZTI</vt:lpstr>
      <vt:lpstr>03 - ÚT</vt:lpstr>
      <vt:lpstr>04 - Elektroinstalace</vt:lpstr>
      <vt:lpstr>01 - Stavební část_01</vt:lpstr>
      <vt:lpstr>02 - ZTI_01</vt:lpstr>
      <vt:lpstr>03 - Elektroinstalace</vt:lpstr>
      <vt:lpstr>01 - Stavební část_02</vt:lpstr>
      <vt:lpstr>02 - ZTI_02</vt:lpstr>
      <vt:lpstr>03 - ÚT_01</vt:lpstr>
      <vt:lpstr>04 - Elektroinctalace</vt:lpstr>
      <vt:lpstr>VRN - Vedlejší rozpočtové...</vt:lpstr>
      <vt:lpstr>Pokyny pro vyplnění</vt:lpstr>
      <vt:lpstr>'01 - Stavební část'!Názvy_tisku</vt:lpstr>
      <vt:lpstr>'01 - Stavební část_01'!Názvy_tisku</vt:lpstr>
      <vt:lpstr>'01 - Stavební část_02'!Názvy_tisku</vt:lpstr>
      <vt:lpstr>'02 - ZTI'!Názvy_tisku</vt:lpstr>
      <vt:lpstr>'02 - ZTI_01'!Názvy_tisku</vt:lpstr>
      <vt:lpstr>'02 - ZTI_02'!Názvy_tisku</vt:lpstr>
      <vt:lpstr>'03 - Elektroinstalace'!Názvy_tisku</vt:lpstr>
      <vt:lpstr>'03 - ÚT'!Názvy_tisku</vt:lpstr>
      <vt:lpstr>'03 - ÚT_01'!Názvy_tisku</vt:lpstr>
      <vt:lpstr>'04 - Elektroinctalace'!Názvy_tisku</vt:lpstr>
      <vt:lpstr>'04 - Elektroinstalace'!Názvy_tisku</vt:lpstr>
      <vt:lpstr>'Rekapitulace zakázky'!Názvy_tisku</vt:lpstr>
      <vt:lpstr>'VRN - Vedlejší rozpočtové...'!Názvy_tisku</vt:lpstr>
      <vt:lpstr>'01 - Stavební část'!Oblast_tisku</vt:lpstr>
      <vt:lpstr>'01 - Stavební část_01'!Oblast_tisku</vt:lpstr>
      <vt:lpstr>'01 - Stavební část_02'!Oblast_tisku</vt:lpstr>
      <vt:lpstr>'02 - ZTI'!Oblast_tisku</vt:lpstr>
      <vt:lpstr>'02 - ZTI_01'!Oblast_tisku</vt:lpstr>
      <vt:lpstr>'02 - ZTI_02'!Oblast_tisku</vt:lpstr>
      <vt:lpstr>'03 - Elektroinstalace'!Oblast_tisku</vt:lpstr>
      <vt:lpstr>'03 - ÚT'!Oblast_tisku</vt:lpstr>
      <vt:lpstr>'03 - ÚT_01'!Oblast_tisku</vt:lpstr>
      <vt:lpstr>'04 - Elektroinctalace'!Oblast_tisku</vt:lpstr>
      <vt:lpstr>'04 - Elektroinstalace'!Oblast_tisku</vt:lpstr>
      <vt:lpstr>'Rekapitulace zakázky'!Oblast_tisku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Jakubčo Martin</dc:creator>
  <cp:lastModifiedBy>Duda Vlastimil, Ing.</cp:lastModifiedBy>
  <dcterms:created xsi:type="dcterms:W3CDTF">2020-09-23T10:32:22Z</dcterms:created>
  <dcterms:modified xsi:type="dcterms:W3CDTF">2020-09-29T07:20:12Z</dcterms:modified>
</cp:coreProperties>
</file>